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ciorg-my.sharepoint.com/personal/ari_sobelman_apci_org/Documents/"/>
    </mc:Choice>
  </mc:AlternateContent>
  <xr:revisionPtr revIDLastSave="0" documentId="8_{9204CCB7-34B0-4E49-9802-A8E9ECE7F068}" xr6:coauthVersionLast="47" xr6:coauthVersionMax="47" xr10:uidLastSave="{00000000-0000-0000-0000-000000000000}"/>
  <bookViews>
    <workbookView xWindow="1350" yWindow="690" windowWidth="25965" windowHeight="14370" xr2:uid="{47C431EF-8D35-4117-91E1-298ED2513AB0}"/>
  </bookViews>
  <sheets>
    <sheet name="PurePremiumTrends" sheetId="1" r:id="rId1"/>
    <sheet name="PurePremiumData" sheetId="2" r:id="rId2"/>
    <sheet name="LossRatioData" sheetId="5" r:id="rId3"/>
    <sheet name="Graphs" sheetId="4" r:id="rId4"/>
    <sheet name="InputData" sheetId="6" r:id="rId5"/>
    <sheet name="Sheet5" sheetId="3" state="hidden" r:id="rId6"/>
  </sheets>
  <definedNames>
    <definedName name="Cat">PurePremiumTrends!$B$1</definedName>
    <definedName name="_Cat2">PurePremiumData!$B$1</definedName>
    <definedName name="_Cat3">LossRatioData!$B$1</definedName>
    <definedName name="_Cat4">Graphs!$B$1</definedName>
    <definedName name="F09116CA">InputData!$A$3:$H$65</definedName>
    <definedName name="F09191CA">InputData!$A$69:$H$131</definedName>
    <definedName name="F09191CB">InputData!$A$135:$H$197</definedName>
    <definedName name="F09192CA">InputData!$A$201:$H$263</definedName>
    <definedName name="F09192CB">InputData!$A$267:$H$329</definedName>
    <definedName name="F09193CA">InputData!$A$333:$H$395</definedName>
    <definedName name="F09193CB">InputData!$A$399:$H$461</definedName>
    <definedName name="F09194CA">InputData!$A$465:$H$527</definedName>
    <definedName name="F09194CB">InputData!$A$531:$H$593</definedName>
    <definedName name="PIP">PurePremiumTrends!$AD$1</definedName>
    <definedName name="State">PurePremiumTrends!$D$1</definedName>
    <definedName name="State2">PurePremiumData!$D$1</definedName>
    <definedName name="State3">LossRatioData!$D$1</definedName>
    <definedName name="State4">Graphs!$D$1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F26" i="5" s="1"/>
  <c r="B27" i="5"/>
  <c r="B28" i="5"/>
  <c r="B29" i="5"/>
  <c r="B54" i="5"/>
  <c r="D26" i="5"/>
  <c r="D54" i="5" s="1"/>
  <c r="F54" i="5" s="1"/>
  <c r="D27" i="5"/>
  <c r="F27" i="5" s="1"/>
  <c r="D28" i="5"/>
  <c r="F28" i="5" s="1"/>
  <c r="D29" i="5"/>
  <c r="B25" i="5"/>
  <c r="B53" i="5"/>
  <c r="D25" i="5"/>
  <c r="B24" i="5"/>
  <c r="B51" i="5" s="1"/>
  <c r="D24" i="5"/>
  <c r="B23" i="5"/>
  <c r="D23" i="5"/>
  <c r="B22" i="5"/>
  <c r="D22" i="5"/>
  <c r="B21" i="5"/>
  <c r="D21" i="5"/>
  <c r="B20" i="5"/>
  <c r="D20" i="5"/>
  <c r="F20" i="5" s="1"/>
  <c r="B19" i="5"/>
  <c r="D19" i="5"/>
  <c r="F19" i="5" s="1"/>
  <c r="B18" i="5"/>
  <c r="D18" i="5"/>
  <c r="B17" i="5"/>
  <c r="D17" i="5"/>
  <c r="B16" i="5"/>
  <c r="D16" i="5"/>
  <c r="F16" i="5" s="1"/>
  <c r="B15" i="5"/>
  <c r="D15" i="5"/>
  <c r="F15" i="5" s="1"/>
  <c r="B14" i="5"/>
  <c r="D14" i="5"/>
  <c r="B13" i="5"/>
  <c r="F13" i="5" s="1"/>
  <c r="B41" i="5"/>
  <c r="D13" i="5"/>
  <c r="B12" i="5"/>
  <c r="D12" i="5"/>
  <c r="B11" i="5"/>
  <c r="B39" i="5" s="1"/>
  <c r="D11" i="5"/>
  <c r="F11" i="5" s="1"/>
  <c r="B10" i="5"/>
  <c r="B37" i="5" s="1"/>
  <c r="D10" i="5"/>
  <c r="B9" i="5"/>
  <c r="D9" i="5"/>
  <c r="F29" i="5"/>
  <c r="F23" i="5"/>
  <c r="F21" i="5"/>
  <c r="F17" i="5"/>
  <c r="F9" i="5"/>
  <c r="B210" i="2"/>
  <c r="B211" i="2"/>
  <c r="B212" i="2"/>
  <c r="B213" i="2"/>
  <c r="D210" i="2"/>
  <c r="D211" i="2"/>
  <c r="D212" i="2"/>
  <c r="D213" i="2"/>
  <c r="B214" i="2"/>
  <c r="B215" i="2"/>
  <c r="B216" i="2"/>
  <c r="I216" i="2" s="1"/>
  <c r="B217" i="2"/>
  <c r="D214" i="2"/>
  <c r="D215" i="2"/>
  <c r="D216" i="2"/>
  <c r="D217" i="2"/>
  <c r="C210" i="2"/>
  <c r="E210" i="2"/>
  <c r="C211" i="2"/>
  <c r="C212" i="2"/>
  <c r="C213" i="2"/>
  <c r="G213" i="2" s="1"/>
  <c r="H217" i="2" s="1"/>
  <c r="C214" i="2"/>
  <c r="C243" i="2" s="1"/>
  <c r="C215" i="2"/>
  <c r="C216" i="2"/>
  <c r="G216" i="2"/>
  <c r="C217" i="2"/>
  <c r="B209" i="2"/>
  <c r="B237" i="2" s="1"/>
  <c r="D209" i="2"/>
  <c r="D238" i="2" s="1"/>
  <c r="C209" i="2"/>
  <c r="B208" i="2"/>
  <c r="D208" i="2"/>
  <c r="C208" i="2"/>
  <c r="B207" i="2"/>
  <c r="D207" i="2"/>
  <c r="C207" i="2"/>
  <c r="B206" i="2"/>
  <c r="D206" i="2"/>
  <c r="C206" i="2"/>
  <c r="B205" i="2"/>
  <c r="D205" i="2"/>
  <c r="D234" i="2" s="1"/>
  <c r="C205" i="2"/>
  <c r="B204" i="2"/>
  <c r="D204" i="2"/>
  <c r="C204" i="2"/>
  <c r="E204" i="2" s="1"/>
  <c r="F208" i="2" s="1"/>
  <c r="B203" i="2"/>
  <c r="D203" i="2"/>
  <c r="D232" i="2" s="1"/>
  <c r="C203" i="2"/>
  <c r="B202" i="2"/>
  <c r="D202" i="2"/>
  <c r="C202" i="2"/>
  <c r="B201" i="2"/>
  <c r="D201" i="2"/>
  <c r="C201" i="2"/>
  <c r="B200" i="2"/>
  <c r="I200" i="2" s="1"/>
  <c r="D200" i="2"/>
  <c r="C200" i="2"/>
  <c r="B199" i="2"/>
  <c r="E199" i="2" s="1"/>
  <c r="F199" i="2" s="1"/>
  <c r="D199" i="2"/>
  <c r="D228" i="2" s="1"/>
  <c r="C199" i="2"/>
  <c r="G199" i="2" s="1"/>
  <c r="B198" i="2"/>
  <c r="D198" i="2"/>
  <c r="D227" i="2" s="1"/>
  <c r="C198" i="2"/>
  <c r="B197" i="2"/>
  <c r="B226" i="2" s="1"/>
  <c r="D197" i="2"/>
  <c r="D226" i="2" s="1"/>
  <c r="C197" i="2"/>
  <c r="G217" i="2"/>
  <c r="E212" i="2"/>
  <c r="F216" i="2" s="1"/>
  <c r="E216" i="2"/>
  <c r="I211" i="2"/>
  <c r="J215" i="2" s="1"/>
  <c r="I215" i="2"/>
  <c r="G215" i="2"/>
  <c r="E215" i="2"/>
  <c r="E214" i="2"/>
  <c r="F214" i="2"/>
  <c r="I208" i="2"/>
  <c r="E208" i="2"/>
  <c r="I207" i="2"/>
  <c r="I206" i="2"/>
  <c r="E206" i="2"/>
  <c r="F210" i="2"/>
  <c r="I204" i="2"/>
  <c r="J208" i="2"/>
  <c r="G204" i="2"/>
  <c r="G202" i="2"/>
  <c r="E202" i="2"/>
  <c r="F206" i="2" s="1"/>
  <c r="G200" i="2"/>
  <c r="I199" i="2"/>
  <c r="I197" i="2"/>
  <c r="B148" i="2"/>
  <c r="B149" i="2"/>
  <c r="B150" i="2"/>
  <c r="B151" i="2"/>
  <c r="D148" i="2"/>
  <c r="D149" i="2"/>
  <c r="D178" i="2" s="1"/>
  <c r="D150" i="2"/>
  <c r="D151" i="2"/>
  <c r="B152" i="2"/>
  <c r="B153" i="2"/>
  <c r="I153" i="2" s="1"/>
  <c r="B154" i="2"/>
  <c r="B155" i="2"/>
  <c r="D152" i="2"/>
  <c r="D179" i="2" s="1"/>
  <c r="D153" i="2"/>
  <c r="D154" i="2"/>
  <c r="D180" i="2"/>
  <c r="D155" i="2"/>
  <c r="C148" i="2"/>
  <c r="C149" i="2"/>
  <c r="G149" i="2" s="1"/>
  <c r="C150" i="2"/>
  <c r="C151" i="2"/>
  <c r="C152" i="2"/>
  <c r="C153" i="2"/>
  <c r="C154" i="2"/>
  <c r="C155" i="2"/>
  <c r="B147" i="2"/>
  <c r="B176" i="2"/>
  <c r="D147" i="2"/>
  <c r="C147" i="2"/>
  <c r="B146" i="2"/>
  <c r="B175" i="2" s="1"/>
  <c r="D146" i="2"/>
  <c r="I146" i="2" s="1"/>
  <c r="J150" i="2" s="1"/>
  <c r="B179" i="2"/>
  <c r="I179" i="2" s="1"/>
  <c r="C146" i="2"/>
  <c r="B145" i="2"/>
  <c r="B174" i="2"/>
  <c r="D145" i="2"/>
  <c r="C145" i="2"/>
  <c r="B144" i="2"/>
  <c r="I144" i="2" s="1"/>
  <c r="B173" i="2"/>
  <c r="D144" i="2"/>
  <c r="C144" i="2"/>
  <c r="B143" i="2"/>
  <c r="B172" i="2" s="1"/>
  <c r="D143" i="2"/>
  <c r="I143" i="2" s="1"/>
  <c r="D172" i="2"/>
  <c r="C143" i="2"/>
  <c r="B142" i="2"/>
  <c r="D142" i="2"/>
  <c r="C142" i="2"/>
  <c r="B141" i="2"/>
  <c r="D141" i="2"/>
  <c r="G141" i="2" s="1"/>
  <c r="D170" i="2"/>
  <c r="C141" i="2"/>
  <c r="B140" i="2"/>
  <c r="D140" i="2"/>
  <c r="C140" i="2"/>
  <c r="C169" i="2" s="1"/>
  <c r="B139" i="2"/>
  <c r="I139" i="2" s="1"/>
  <c r="D139" i="2"/>
  <c r="D168" i="2" s="1"/>
  <c r="C139" i="2"/>
  <c r="B138" i="2"/>
  <c r="D138" i="2"/>
  <c r="G138" i="2" s="1"/>
  <c r="D167" i="2"/>
  <c r="C138" i="2"/>
  <c r="C167" i="2"/>
  <c r="B137" i="2"/>
  <c r="D137" i="2"/>
  <c r="D166" i="2"/>
  <c r="C137" i="2"/>
  <c r="C166" i="2"/>
  <c r="B136" i="2"/>
  <c r="E136" i="2" s="1"/>
  <c r="D136" i="2"/>
  <c r="D165" i="2" s="1"/>
  <c r="C136" i="2"/>
  <c r="C165" i="2"/>
  <c r="B135" i="2"/>
  <c r="D135" i="2"/>
  <c r="D164" i="2" s="1"/>
  <c r="C135" i="2"/>
  <c r="C164" i="2"/>
  <c r="G151" i="2"/>
  <c r="G155" i="2"/>
  <c r="I150" i="2"/>
  <c r="J154" i="2" s="1"/>
  <c r="I154" i="2"/>
  <c r="G150" i="2"/>
  <c r="E150" i="2"/>
  <c r="I149" i="2"/>
  <c r="J153" i="2" s="1"/>
  <c r="G153" i="2"/>
  <c r="H153" i="2"/>
  <c r="E149" i="2"/>
  <c r="E153" i="2"/>
  <c r="F153" i="2" s="1"/>
  <c r="I152" i="2"/>
  <c r="G152" i="2"/>
  <c r="E145" i="2"/>
  <c r="F149" i="2"/>
  <c r="E143" i="2"/>
  <c r="G142" i="2"/>
  <c r="I141" i="2"/>
  <c r="E141" i="2"/>
  <c r="F145" i="2"/>
  <c r="G140" i="2"/>
  <c r="G139" i="2"/>
  <c r="E139" i="2"/>
  <c r="F143" i="2"/>
  <c r="E138" i="2"/>
  <c r="G137" i="2"/>
  <c r="H141" i="2"/>
  <c r="G136" i="2"/>
  <c r="F138" i="2"/>
  <c r="B86" i="2"/>
  <c r="B87" i="2"/>
  <c r="B88" i="2"/>
  <c r="B116" i="2" s="1"/>
  <c r="B89" i="2"/>
  <c r="D86" i="2"/>
  <c r="D87" i="2"/>
  <c r="D88" i="2"/>
  <c r="D89" i="2"/>
  <c r="B90" i="2"/>
  <c r="B119" i="2" s="1"/>
  <c r="I119" i="2" s="1"/>
  <c r="B91" i="2"/>
  <c r="B92" i="2"/>
  <c r="E92" i="2" s="1"/>
  <c r="F92" i="2" s="1"/>
  <c r="B93" i="2"/>
  <c r="D90" i="2"/>
  <c r="D119" i="2" s="1"/>
  <c r="D118" i="2"/>
  <c r="D91" i="2"/>
  <c r="D92" i="2"/>
  <c r="D93" i="2"/>
  <c r="C86" i="2"/>
  <c r="C87" i="2"/>
  <c r="C88" i="2"/>
  <c r="C89" i="2"/>
  <c r="C90" i="2"/>
  <c r="C117" i="2"/>
  <c r="C91" i="2"/>
  <c r="E91" i="2"/>
  <c r="C92" i="2"/>
  <c r="C119" i="2" s="1"/>
  <c r="G119" i="2" s="1"/>
  <c r="C93" i="2"/>
  <c r="G93" i="2" s="1"/>
  <c r="B85" i="2"/>
  <c r="D85" i="2"/>
  <c r="B118" i="2"/>
  <c r="I118" i="2" s="1"/>
  <c r="C85" i="2"/>
  <c r="B84" i="2"/>
  <c r="E84" i="2" s="1"/>
  <c r="F88" i="2" s="1"/>
  <c r="D84" i="2"/>
  <c r="C84" i="2"/>
  <c r="B83" i="2"/>
  <c r="B112" i="2" s="1"/>
  <c r="D83" i="2"/>
  <c r="C83" i="2"/>
  <c r="E83" i="2" s="1"/>
  <c r="C116" i="2"/>
  <c r="B82" i="2"/>
  <c r="D82" i="2"/>
  <c r="C82" i="2"/>
  <c r="C111" i="2"/>
  <c r="B81" i="2"/>
  <c r="D81" i="2"/>
  <c r="D110" i="2" s="1"/>
  <c r="C81" i="2"/>
  <c r="C110" i="2"/>
  <c r="B80" i="2"/>
  <c r="D80" i="2"/>
  <c r="C80" i="2"/>
  <c r="C109" i="2" s="1"/>
  <c r="B79" i="2"/>
  <c r="D79" i="2"/>
  <c r="C79" i="2"/>
  <c r="C108" i="2" s="1"/>
  <c r="B78" i="2"/>
  <c r="D78" i="2"/>
  <c r="C78" i="2"/>
  <c r="E78" i="2" s="1"/>
  <c r="F82" i="2" s="1"/>
  <c r="B77" i="2"/>
  <c r="D77" i="2"/>
  <c r="C77" i="2"/>
  <c r="B76" i="2"/>
  <c r="B105" i="2" s="1"/>
  <c r="D76" i="2"/>
  <c r="C76" i="2"/>
  <c r="G76" i="2"/>
  <c r="B75" i="2"/>
  <c r="I75" i="2" s="1"/>
  <c r="B104" i="2"/>
  <c r="D75" i="2"/>
  <c r="C75" i="2"/>
  <c r="G75" i="2" s="1"/>
  <c r="E75" i="2"/>
  <c r="B74" i="2"/>
  <c r="B103" i="2"/>
  <c r="D74" i="2"/>
  <c r="C74" i="2"/>
  <c r="G74" i="2" s="1"/>
  <c r="B73" i="2"/>
  <c r="B102" i="2"/>
  <c r="D73" i="2"/>
  <c r="I73" i="2"/>
  <c r="C73" i="2"/>
  <c r="G73" i="2" s="1"/>
  <c r="I89" i="2"/>
  <c r="G89" i="2"/>
  <c r="H93" i="2"/>
  <c r="E89" i="2"/>
  <c r="G92" i="2"/>
  <c r="E88" i="2"/>
  <c r="I91" i="2"/>
  <c r="G91" i="2"/>
  <c r="E87" i="2"/>
  <c r="F91" i="2" s="1"/>
  <c r="G90" i="2"/>
  <c r="E86" i="2"/>
  <c r="F90" i="2" s="1"/>
  <c r="E90" i="2"/>
  <c r="I84" i="2"/>
  <c r="G84" i="2"/>
  <c r="I83" i="2"/>
  <c r="G83" i="2"/>
  <c r="G82" i="2"/>
  <c r="E82" i="2"/>
  <c r="G81" i="2"/>
  <c r="G79" i="2"/>
  <c r="H83" i="2" s="1"/>
  <c r="E79" i="2"/>
  <c r="F83" i="2" s="1"/>
  <c r="E76" i="2"/>
  <c r="I74" i="2"/>
  <c r="E74" i="2"/>
  <c r="F74" i="2"/>
  <c r="B24" i="2"/>
  <c r="B53" i="2" s="1"/>
  <c r="B25" i="2"/>
  <c r="B26" i="2"/>
  <c r="B27" i="2"/>
  <c r="D24" i="2"/>
  <c r="I24" i="2" s="1"/>
  <c r="D25" i="2"/>
  <c r="D26" i="2"/>
  <c r="D27" i="2"/>
  <c r="I27" i="2" s="1"/>
  <c r="B28" i="2"/>
  <c r="B29" i="2"/>
  <c r="B56" i="2" s="1"/>
  <c r="I56" i="2" s="1"/>
  <c r="B30" i="2"/>
  <c r="B31" i="2"/>
  <c r="D28" i="2"/>
  <c r="D29" i="2"/>
  <c r="D30" i="2"/>
  <c r="I30" i="2" s="1"/>
  <c r="D31" i="2"/>
  <c r="C24" i="2"/>
  <c r="C25" i="2"/>
  <c r="C26" i="2"/>
  <c r="G26" i="2" s="1"/>
  <c r="C27" i="2"/>
  <c r="C28" i="2"/>
  <c r="C29" i="2"/>
  <c r="C30" i="2"/>
  <c r="G30" i="2" s="1"/>
  <c r="H30" i="2" s="1"/>
  <c r="C31" i="2"/>
  <c r="B23" i="2"/>
  <c r="D23" i="2"/>
  <c r="C23" i="2"/>
  <c r="C52" i="2" s="1"/>
  <c r="B22" i="2"/>
  <c r="D22" i="2"/>
  <c r="C22" i="2"/>
  <c r="B21" i="2"/>
  <c r="D21" i="2"/>
  <c r="B54" i="2"/>
  <c r="C21" i="2"/>
  <c r="G21" i="2" s="1"/>
  <c r="B20" i="2"/>
  <c r="D20" i="2"/>
  <c r="I20" i="2" s="1"/>
  <c r="J24" i="2" s="1"/>
  <c r="C20" i="2"/>
  <c r="B19" i="2"/>
  <c r="D19" i="2"/>
  <c r="C19" i="2"/>
  <c r="B18" i="2"/>
  <c r="B47" i="2"/>
  <c r="D18" i="2"/>
  <c r="D47" i="2" s="1"/>
  <c r="C18" i="2"/>
  <c r="B17" i="2"/>
  <c r="B45" i="2" s="1"/>
  <c r="D17" i="2"/>
  <c r="D46" i="2" s="1"/>
  <c r="C17" i="2"/>
  <c r="B16" i="2"/>
  <c r="E16" i="2" s="1"/>
  <c r="F20" i="2" s="1"/>
  <c r="D16" i="2"/>
  <c r="D45" i="2"/>
  <c r="C16" i="2"/>
  <c r="G16" i="2" s="1"/>
  <c r="B15" i="2"/>
  <c r="D15" i="2"/>
  <c r="C15" i="2"/>
  <c r="B14" i="2"/>
  <c r="I14" i="2" s="1"/>
  <c r="D14" i="2"/>
  <c r="D43" i="2"/>
  <c r="C14" i="2"/>
  <c r="B13" i="2"/>
  <c r="I13" i="2" s="1"/>
  <c r="D13" i="2"/>
  <c r="C13" i="2"/>
  <c r="B12" i="2"/>
  <c r="D12" i="2"/>
  <c r="D41" i="2"/>
  <c r="C12" i="2"/>
  <c r="B11" i="2"/>
  <c r="D11" i="2"/>
  <c r="D40" i="2" s="1"/>
  <c r="C11" i="2"/>
  <c r="G11" i="2" s="1"/>
  <c r="I31" i="2"/>
  <c r="G31" i="2"/>
  <c r="E27" i="2"/>
  <c r="F31" i="2"/>
  <c r="E31" i="2"/>
  <c r="I26" i="2"/>
  <c r="E26" i="2"/>
  <c r="G29" i="2"/>
  <c r="E25" i="2"/>
  <c r="E29" i="2"/>
  <c r="F29" i="2" s="1"/>
  <c r="E24" i="2"/>
  <c r="I23" i="2"/>
  <c r="J27" i="2" s="1"/>
  <c r="G23" i="2"/>
  <c r="E22" i="2"/>
  <c r="F26" i="2" s="1"/>
  <c r="I21" i="2"/>
  <c r="E21" i="2"/>
  <c r="F25" i="2"/>
  <c r="G20" i="2"/>
  <c r="E20" i="2"/>
  <c r="F24" i="2" s="1"/>
  <c r="G19" i="2"/>
  <c r="H23" i="2" s="1"/>
  <c r="E19" i="2"/>
  <c r="I18" i="2"/>
  <c r="E18" i="2"/>
  <c r="I16" i="2"/>
  <c r="H20" i="2"/>
  <c r="E14" i="2"/>
  <c r="F18" i="2" s="1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  <c r="T1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R63" i="1"/>
  <c r="Q63" i="1"/>
  <c r="P63" i="1"/>
  <c r="N63" i="1"/>
  <c r="M63" i="1"/>
  <c r="L63" i="1"/>
  <c r="J63" i="1"/>
  <c r="I63" i="1"/>
  <c r="H63" i="1"/>
  <c r="F63" i="1"/>
  <c r="E63" i="1"/>
  <c r="D63" i="1"/>
  <c r="R62" i="1"/>
  <c r="Q62" i="1"/>
  <c r="P62" i="1"/>
  <c r="N62" i="1"/>
  <c r="M62" i="1"/>
  <c r="L62" i="1"/>
  <c r="J62" i="1"/>
  <c r="I62" i="1"/>
  <c r="H62" i="1"/>
  <c r="F62" i="1"/>
  <c r="E62" i="1"/>
  <c r="D62" i="1"/>
  <c r="R61" i="1"/>
  <c r="Q61" i="1"/>
  <c r="P61" i="1"/>
  <c r="N61" i="1"/>
  <c r="M61" i="1"/>
  <c r="L61" i="1"/>
  <c r="J61" i="1"/>
  <c r="I61" i="1"/>
  <c r="H61" i="1"/>
  <c r="F61" i="1"/>
  <c r="E61" i="1"/>
  <c r="D61" i="1"/>
  <c r="R57" i="1"/>
  <c r="Q57" i="1"/>
  <c r="P57" i="1"/>
  <c r="N57" i="1"/>
  <c r="M57" i="1"/>
  <c r="L57" i="1"/>
  <c r="J57" i="1"/>
  <c r="I57" i="1"/>
  <c r="H57" i="1"/>
  <c r="F57" i="1"/>
  <c r="E57" i="1"/>
  <c r="D57" i="1"/>
  <c r="R56" i="1"/>
  <c r="Q56" i="1"/>
  <c r="P56" i="1"/>
  <c r="N56" i="1"/>
  <c r="M56" i="1"/>
  <c r="L56" i="1"/>
  <c r="J56" i="1"/>
  <c r="I56" i="1"/>
  <c r="H56" i="1"/>
  <c r="F56" i="1"/>
  <c r="E56" i="1"/>
  <c r="D56" i="1"/>
  <c r="R55" i="1"/>
  <c r="Q55" i="1"/>
  <c r="P55" i="1"/>
  <c r="N55" i="1"/>
  <c r="M55" i="1"/>
  <c r="L55" i="1"/>
  <c r="J55" i="1"/>
  <c r="I55" i="1"/>
  <c r="H55" i="1"/>
  <c r="F55" i="1"/>
  <c r="E55" i="1"/>
  <c r="D55" i="1"/>
  <c r="R43" i="1"/>
  <c r="Q43" i="1"/>
  <c r="P43" i="1"/>
  <c r="N43" i="1"/>
  <c r="M43" i="1"/>
  <c r="L43" i="1"/>
  <c r="J43" i="1"/>
  <c r="I43" i="1"/>
  <c r="H43" i="1"/>
  <c r="F43" i="1"/>
  <c r="E43" i="1"/>
  <c r="D43" i="1"/>
  <c r="R42" i="1"/>
  <c r="Q42" i="1"/>
  <c r="P42" i="1"/>
  <c r="N42" i="1"/>
  <c r="M42" i="1"/>
  <c r="L42" i="1"/>
  <c r="J42" i="1"/>
  <c r="I42" i="1"/>
  <c r="H42" i="1"/>
  <c r="F42" i="1"/>
  <c r="E42" i="1"/>
  <c r="D42" i="1"/>
  <c r="R41" i="1"/>
  <c r="Q41" i="1"/>
  <c r="P41" i="1"/>
  <c r="N41" i="1"/>
  <c r="M41" i="1"/>
  <c r="L41" i="1"/>
  <c r="J41" i="1"/>
  <c r="I41" i="1"/>
  <c r="H41" i="1"/>
  <c r="F41" i="1"/>
  <c r="E41" i="1"/>
  <c r="D41" i="1"/>
  <c r="R37" i="1"/>
  <c r="Q37" i="1"/>
  <c r="P37" i="1"/>
  <c r="N37" i="1"/>
  <c r="M37" i="1"/>
  <c r="L37" i="1"/>
  <c r="J37" i="1"/>
  <c r="I37" i="1"/>
  <c r="H37" i="1"/>
  <c r="F37" i="1"/>
  <c r="E37" i="1"/>
  <c r="D37" i="1"/>
  <c r="R36" i="1"/>
  <c r="Q36" i="1"/>
  <c r="P36" i="1"/>
  <c r="N36" i="1"/>
  <c r="M36" i="1"/>
  <c r="L36" i="1"/>
  <c r="J36" i="1"/>
  <c r="I36" i="1"/>
  <c r="H36" i="1"/>
  <c r="F36" i="1"/>
  <c r="E36" i="1"/>
  <c r="D36" i="1"/>
  <c r="R35" i="1"/>
  <c r="Q35" i="1"/>
  <c r="P35" i="1"/>
  <c r="N35" i="1"/>
  <c r="M35" i="1"/>
  <c r="L35" i="1"/>
  <c r="J35" i="1"/>
  <c r="I35" i="1"/>
  <c r="H35" i="1"/>
  <c r="F35" i="1"/>
  <c r="E35" i="1"/>
  <c r="D35" i="1"/>
  <c r="R28" i="1"/>
  <c r="Q28" i="1"/>
  <c r="P28" i="1"/>
  <c r="N28" i="1"/>
  <c r="M28" i="1"/>
  <c r="L28" i="1"/>
  <c r="J28" i="1"/>
  <c r="I28" i="1"/>
  <c r="H28" i="1"/>
  <c r="F28" i="1"/>
  <c r="E28" i="1"/>
  <c r="D28" i="1"/>
  <c r="R27" i="1"/>
  <c r="Q27" i="1"/>
  <c r="P27" i="1"/>
  <c r="N27" i="1"/>
  <c r="M27" i="1"/>
  <c r="L27" i="1"/>
  <c r="J27" i="1"/>
  <c r="I27" i="1"/>
  <c r="H27" i="1"/>
  <c r="F27" i="1"/>
  <c r="E27" i="1"/>
  <c r="D27" i="1"/>
  <c r="R26" i="1"/>
  <c r="Q26" i="1"/>
  <c r="P26" i="1"/>
  <c r="N26" i="1"/>
  <c r="M26" i="1"/>
  <c r="L26" i="1"/>
  <c r="J26" i="1"/>
  <c r="I26" i="1"/>
  <c r="H26" i="1"/>
  <c r="F26" i="1"/>
  <c r="E26" i="1"/>
  <c r="D26" i="1"/>
  <c r="R25" i="1"/>
  <c r="Q25" i="1"/>
  <c r="P25" i="1"/>
  <c r="N25" i="1"/>
  <c r="M25" i="1"/>
  <c r="L25" i="1"/>
  <c r="J25" i="1"/>
  <c r="I25" i="1"/>
  <c r="H25" i="1"/>
  <c r="F25" i="1"/>
  <c r="E25" i="1"/>
  <c r="D25" i="1"/>
  <c r="R24" i="1"/>
  <c r="Q24" i="1"/>
  <c r="P24" i="1"/>
  <c r="N24" i="1"/>
  <c r="M24" i="1"/>
  <c r="L24" i="1"/>
  <c r="J24" i="1"/>
  <c r="I24" i="1"/>
  <c r="H24" i="1"/>
  <c r="F24" i="1"/>
  <c r="E24" i="1"/>
  <c r="D24" i="1"/>
  <c r="R23" i="1"/>
  <c r="Q23" i="1"/>
  <c r="P23" i="1"/>
  <c r="N23" i="1"/>
  <c r="M23" i="1"/>
  <c r="L23" i="1"/>
  <c r="J23" i="1"/>
  <c r="I23" i="1"/>
  <c r="H23" i="1"/>
  <c r="F23" i="1"/>
  <c r="E23" i="1"/>
  <c r="D23" i="1"/>
  <c r="R22" i="1"/>
  <c r="Q22" i="1"/>
  <c r="P22" i="1"/>
  <c r="N22" i="1"/>
  <c r="M22" i="1"/>
  <c r="L22" i="1"/>
  <c r="J22" i="1"/>
  <c r="I22" i="1"/>
  <c r="H22" i="1"/>
  <c r="F22" i="1"/>
  <c r="E22" i="1"/>
  <c r="D22" i="1"/>
  <c r="R21" i="1"/>
  <c r="Q21" i="1"/>
  <c r="P21" i="1"/>
  <c r="N21" i="1"/>
  <c r="M21" i="1"/>
  <c r="L21" i="1"/>
  <c r="J21" i="1"/>
  <c r="I21" i="1"/>
  <c r="H21" i="1"/>
  <c r="F21" i="1"/>
  <c r="E21" i="1"/>
  <c r="D21" i="1"/>
  <c r="R20" i="1"/>
  <c r="Q20" i="1"/>
  <c r="P20" i="1"/>
  <c r="N20" i="1"/>
  <c r="M20" i="1"/>
  <c r="L20" i="1"/>
  <c r="J20" i="1"/>
  <c r="I20" i="1"/>
  <c r="H20" i="1"/>
  <c r="F20" i="1"/>
  <c r="E20" i="1"/>
  <c r="D20" i="1"/>
  <c r="R19" i="1"/>
  <c r="Q19" i="1"/>
  <c r="P19" i="1"/>
  <c r="N19" i="1"/>
  <c r="M19" i="1"/>
  <c r="L19" i="1"/>
  <c r="J19" i="1"/>
  <c r="I19" i="1"/>
  <c r="H19" i="1"/>
  <c r="F19" i="1"/>
  <c r="E19" i="1"/>
  <c r="D19" i="1"/>
  <c r="R18" i="1"/>
  <c r="Q18" i="1"/>
  <c r="P18" i="1"/>
  <c r="N18" i="1"/>
  <c r="M18" i="1"/>
  <c r="L18" i="1"/>
  <c r="J18" i="1"/>
  <c r="I18" i="1"/>
  <c r="H18" i="1"/>
  <c r="F18" i="1"/>
  <c r="E18" i="1"/>
  <c r="D18" i="1"/>
  <c r="R17" i="1"/>
  <c r="Q17" i="1"/>
  <c r="P17" i="1"/>
  <c r="N17" i="1"/>
  <c r="M17" i="1"/>
  <c r="L17" i="1"/>
  <c r="J17" i="1"/>
  <c r="I17" i="1"/>
  <c r="H17" i="1"/>
  <c r="F17" i="1"/>
  <c r="E17" i="1"/>
  <c r="D17" i="1"/>
  <c r="R16" i="1"/>
  <c r="Q16" i="1"/>
  <c r="P16" i="1"/>
  <c r="N16" i="1"/>
  <c r="M16" i="1"/>
  <c r="L16" i="1"/>
  <c r="J16" i="1"/>
  <c r="I16" i="1"/>
  <c r="H16" i="1"/>
  <c r="F16" i="1"/>
  <c r="E16" i="1"/>
  <c r="D16" i="1"/>
  <c r="R15" i="1"/>
  <c r="Q15" i="1"/>
  <c r="P15" i="1"/>
  <c r="N15" i="1"/>
  <c r="M15" i="1"/>
  <c r="L15" i="1"/>
  <c r="J15" i="1"/>
  <c r="I15" i="1"/>
  <c r="H15" i="1"/>
  <c r="F15" i="1"/>
  <c r="E15" i="1"/>
  <c r="D15" i="1"/>
  <c r="R14" i="1"/>
  <c r="Q14" i="1"/>
  <c r="P14" i="1"/>
  <c r="N14" i="1"/>
  <c r="M14" i="1"/>
  <c r="L14" i="1"/>
  <c r="J14" i="1"/>
  <c r="I14" i="1"/>
  <c r="H14" i="1"/>
  <c r="F14" i="1"/>
  <c r="E14" i="1"/>
  <c r="D14" i="1"/>
  <c r="R13" i="1"/>
  <c r="Q13" i="1"/>
  <c r="P13" i="1"/>
  <c r="N13" i="1"/>
  <c r="M13" i="1"/>
  <c r="L13" i="1"/>
  <c r="J13" i="1"/>
  <c r="I13" i="1"/>
  <c r="H13" i="1"/>
  <c r="F13" i="1"/>
  <c r="E13" i="1"/>
  <c r="D13" i="1"/>
  <c r="R12" i="1"/>
  <c r="Q12" i="1"/>
  <c r="P12" i="1"/>
  <c r="N12" i="1"/>
  <c r="M12" i="1"/>
  <c r="L12" i="1"/>
  <c r="J12" i="1"/>
  <c r="I12" i="1"/>
  <c r="H12" i="1"/>
  <c r="F12" i="1"/>
  <c r="E12" i="1"/>
  <c r="D12" i="1"/>
  <c r="R60" i="1"/>
  <c r="R54" i="1"/>
  <c r="R40" i="1"/>
  <c r="R34" i="1"/>
  <c r="R11" i="1"/>
  <c r="Q60" i="1"/>
  <c r="Q54" i="1"/>
  <c r="Q40" i="1"/>
  <c r="Q34" i="1"/>
  <c r="Q11" i="1"/>
  <c r="P60" i="1"/>
  <c r="P54" i="1"/>
  <c r="P40" i="1"/>
  <c r="P34" i="1"/>
  <c r="P11" i="1"/>
  <c r="N60" i="1"/>
  <c r="N54" i="1"/>
  <c r="N40" i="1"/>
  <c r="N34" i="1"/>
  <c r="N11" i="1"/>
  <c r="M60" i="1"/>
  <c r="M54" i="1"/>
  <c r="M40" i="1"/>
  <c r="M34" i="1"/>
  <c r="M11" i="1"/>
  <c r="L60" i="1"/>
  <c r="L54" i="1"/>
  <c r="L40" i="1"/>
  <c r="L34" i="1"/>
  <c r="L11" i="1"/>
  <c r="J60" i="1"/>
  <c r="J54" i="1"/>
  <c r="J40" i="1"/>
  <c r="J34" i="1"/>
  <c r="J11" i="1"/>
  <c r="I60" i="1"/>
  <c r="I54" i="1"/>
  <c r="I40" i="1"/>
  <c r="I34" i="1"/>
  <c r="I11" i="1"/>
  <c r="H60" i="1"/>
  <c r="H54" i="1"/>
  <c r="H40" i="1"/>
  <c r="H34" i="1"/>
  <c r="H11" i="1"/>
  <c r="F60" i="1"/>
  <c r="F54" i="1"/>
  <c r="F40" i="1"/>
  <c r="F34" i="1"/>
  <c r="F11" i="1"/>
  <c r="E60" i="1"/>
  <c r="E54" i="1"/>
  <c r="E40" i="1"/>
  <c r="E34" i="1"/>
  <c r="E11" i="1"/>
  <c r="D60" i="1"/>
  <c r="D54" i="1"/>
  <c r="D40" i="1"/>
  <c r="D34" i="1"/>
  <c r="D11" i="1"/>
  <c r="B4" i="1"/>
  <c r="B3" i="4"/>
  <c r="Y3" i="3"/>
  <c r="W4" i="3"/>
  <c r="AC4" i="3"/>
  <c r="AD7" i="3"/>
  <c r="AI7" i="3"/>
  <c r="W8" i="3"/>
  <c r="Y11" i="3"/>
  <c r="AI11" i="3"/>
  <c r="AC12" i="3"/>
  <c r="AD15" i="3"/>
  <c r="AI15" i="3"/>
  <c r="W16" i="3"/>
  <c r="F75" i="2"/>
  <c r="U3" i="3"/>
  <c r="Z3" i="3"/>
  <c r="Y4" i="3"/>
  <c r="AG6" i="3"/>
  <c r="U7" i="3"/>
  <c r="AE7" i="3"/>
  <c r="V10" i="3"/>
  <c r="AG10" i="3"/>
  <c r="U11" i="3"/>
  <c r="AH13" i="3"/>
  <c r="V14" i="3"/>
  <c r="AG14" i="3"/>
  <c r="AC17" i="3"/>
  <c r="AH17" i="3"/>
  <c r="V18" i="3"/>
  <c r="C49" i="2"/>
  <c r="C50" i="2"/>
  <c r="C51" i="2"/>
  <c r="D55" i="2"/>
  <c r="D56" i="2"/>
  <c r="H73" i="2"/>
  <c r="F76" i="2"/>
  <c r="H74" i="2"/>
  <c r="Y1" i="3"/>
  <c r="AD1" i="3"/>
  <c r="U4" i="3"/>
  <c r="Y5" i="3"/>
  <c r="AD5" i="3"/>
  <c r="U8" i="3"/>
  <c r="Z8" i="3"/>
  <c r="Y9" i="3"/>
  <c r="AA11" i="3"/>
  <c r="U12" i="3"/>
  <c r="Z12" i="3"/>
  <c r="V15" i="3"/>
  <c r="AG15" i="3"/>
  <c r="U16" i="3"/>
  <c r="AH18" i="3"/>
  <c r="H11" i="2"/>
  <c r="F14" i="2"/>
  <c r="E11" i="2"/>
  <c r="I11" i="2"/>
  <c r="I28" i="2"/>
  <c r="J28" i="2"/>
  <c r="C48" i="2"/>
  <c r="C53" i="2"/>
  <c r="G53" i="2" s="1"/>
  <c r="C54" i="2"/>
  <c r="G54" i="2" s="1"/>
  <c r="E54" i="2"/>
  <c r="E73" i="2"/>
  <c r="C102" i="2"/>
  <c r="E102" i="2"/>
  <c r="G110" i="2"/>
  <c r="Y2" i="3"/>
  <c r="W3" i="3"/>
  <c r="AC3" i="3"/>
  <c r="W7" i="3"/>
  <c r="AC7" i="3"/>
  <c r="AA8" i="3"/>
  <c r="AC11" i="3"/>
  <c r="AA12" i="3"/>
  <c r="U13" i="3"/>
  <c r="AA16" i="3"/>
  <c r="Z17" i="3"/>
  <c r="Y18" i="3"/>
  <c r="C47" i="2"/>
  <c r="G47" i="2"/>
  <c r="E47" i="2"/>
  <c r="B55" i="2"/>
  <c r="B57" i="2"/>
  <c r="D53" i="2"/>
  <c r="I53" i="2" s="1"/>
  <c r="J74" i="2"/>
  <c r="J73" i="2"/>
  <c r="H76" i="2"/>
  <c r="I47" i="2"/>
  <c r="D54" i="2"/>
  <c r="I54" i="2"/>
  <c r="D102" i="2"/>
  <c r="I102" i="2" s="1"/>
  <c r="C103" i="2"/>
  <c r="E103" i="2" s="1"/>
  <c r="C104" i="2"/>
  <c r="C105" i="2"/>
  <c r="C106" i="2"/>
  <c r="E116" i="2"/>
  <c r="C113" i="2"/>
  <c r="C118" i="2"/>
  <c r="E118" i="2" s="1"/>
  <c r="G118" i="2"/>
  <c r="E119" i="2"/>
  <c r="H140" i="2"/>
  <c r="H136" i="2"/>
  <c r="H155" i="2"/>
  <c r="G87" i="2"/>
  <c r="H91" i="2" s="1"/>
  <c r="B117" i="2"/>
  <c r="B114" i="2"/>
  <c r="H137" i="2"/>
  <c r="G135" i="2"/>
  <c r="I136" i="2"/>
  <c r="B165" i="2"/>
  <c r="E165" i="2" s="1"/>
  <c r="B167" i="2"/>
  <c r="H138" i="2"/>
  <c r="H142" i="2"/>
  <c r="J197" i="2"/>
  <c r="H204" i="2"/>
  <c r="H200" i="2"/>
  <c r="I226" i="2"/>
  <c r="H199" i="2"/>
  <c r="G201" i="2"/>
  <c r="H205" i="2" s="1"/>
  <c r="B234" i="2"/>
  <c r="I234" i="2" s="1"/>
  <c r="J238" i="2" s="1"/>
  <c r="I205" i="2"/>
  <c r="J209" i="2" s="1"/>
  <c r="C170" i="2"/>
  <c r="G170" i="2"/>
  <c r="D171" i="2"/>
  <c r="C178" i="2"/>
  <c r="C175" i="2"/>
  <c r="G175" i="2" s="1"/>
  <c r="C180" i="2"/>
  <c r="G180" i="2" s="1"/>
  <c r="D181" i="2"/>
  <c r="G198" i="2"/>
  <c r="E201" i="2"/>
  <c r="E205" i="2"/>
  <c r="F205" i="2" s="1"/>
  <c r="C227" i="2"/>
  <c r="G227" i="2"/>
  <c r="H231" i="2" s="1"/>
  <c r="D231" i="2"/>
  <c r="I202" i="2"/>
  <c r="J206" i="2"/>
  <c r="D50" i="5"/>
  <c r="D48" i="5"/>
  <c r="F22" i="5"/>
  <c r="D47" i="5"/>
  <c r="F47" i="5" s="1"/>
  <c r="C171" i="2"/>
  <c r="G171" i="2" s="1"/>
  <c r="B171" i="2"/>
  <c r="E171" i="2" s="1"/>
  <c r="C226" i="2"/>
  <c r="E226" i="2" s="1"/>
  <c r="G226" i="2"/>
  <c r="H226" i="2" s="1"/>
  <c r="G197" i="2"/>
  <c r="H201" i="2" s="1"/>
  <c r="J200" i="2"/>
  <c r="J204" i="2"/>
  <c r="G205" i="2"/>
  <c r="B239" i="2"/>
  <c r="B242" i="2"/>
  <c r="B240" i="2"/>
  <c r="B241" i="2"/>
  <c r="I213" i="2"/>
  <c r="E213" i="2"/>
  <c r="B48" i="5"/>
  <c r="F48" i="5" s="1"/>
  <c r="B45" i="5"/>
  <c r="C168" i="2"/>
  <c r="G168" i="2"/>
  <c r="D169" i="2"/>
  <c r="G169" i="2" s="1"/>
  <c r="C172" i="2"/>
  <c r="G172" i="2" s="1"/>
  <c r="D173" i="2"/>
  <c r="I173" i="2"/>
  <c r="D175" i="2"/>
  <c r="I175" i="2"/>
  <c r="J179" i="2"/>
  <c r="E197" i="2"/>
  <c r="J199" i="2"/>
  <c r="C229" i="2"/>
  <c r="C231" i="2"/>
  <c r="G231" i="2"/>
  <c r="D235" i="2"/>
  <c r="G206" i="2"/>
  <c r="B238" i="2"/>
  <c r="E209" i="2"/>
  <c r="F213" i="2" s="1"/>
  <c r="I209" i="2"/>
  <c r="F212" i="2"/>
  <c r="B227" i="2"/>
  <c r="I227" i="2" s="1"/>
  <c r="J231" i="2" s="1"/>
  <c r="C228" i="2"/>
  <c r="G228" i="2" s="1"/>
  <c r="D229" i="2"/>
  <c r="B231" i="2"/>
  <c r="D233" i="2"/>
  <c r="B235" i="2"/>
  <c r="I235" i="2" s="1"/>
  <c r="J239" i="2" s="1"/>
  <c r="B236" i="2"/>
  <c r="B44" i="5"/>
  <c r="D46" i="5"/>
  <c r="F18" i="5"/>
  <c r="B47" i="5"/>
  <c r="D49" i="5"/>
  <c r="E198" i="2"/>
  <c r="I198" i="2"/>
  <c r="J198" i="2" s="1"/>
  <c r="E200" i="2"/>
  <c r="B228" i="2"/>
  <c r="I228" i="2" s="1"/>
  <c r="B232" i="2"/>
  <c r="I232" i="2" s="1"/>
  <c r="C242" i="2"/>
  <c r="D239" i="2"/>
  <c r="B40" i="5"/>
  <c r="F12" i="5"/>
  <c r="D42" i="5"/>
  <c r="F14" i="5"/>
  <c r="B43" i="5"/>
  <c r="D45" i="5"/>
  <c r="B229" i="2"/>
  <c r="B233" i="2"/>
  <c r="D243" i="2"/>
  <c r="G243" i="2"/>
  <c r="D38" i="5"/>
  <c r="F10" i="5"/>
  <c r="B52" i="5"/>
  <c r="F24" i="5"/>
  <c r="B50" i="5"/>
  <c r="B38" i="5"/>
  <c r="F38" i="5" s="1"/>
  <c r="D40" i="5"/>
  <c r="F40" i="5" s="1"/>
  <c r="B42" i="5"/>
  <c r="F42" i="5"/>
  <c r="D44" i="5"/>
  <c r="B46" i="5"/>
  <c r="F102" i="2"/>
  <c r="F46" i="5"/>
  <c r="J202" i="2"/>
  <c r="F44" i="5"/>
  <c r="I238" i="2"/>
  <c r="G229" i="2"/>
  <c r="I239" i="2"/>
  <c r="H202" i="2"/>
  <c r="H198" i="2"/>
  <c r="F73" i="2"/>
  <c r="E53" i="2"/>
  <c r="F11" i="2"/>
  <c r="F198" i="2"/>
  <c r="F202" i="2"/>
  <c r="E227" i="2"/>
  <c r="F231" i="2" s="1"/>
  <c r="F209" i="2"/>
  <c r="E167" i="2"/>
  <c r="F171" i="2" s="1"/>
  <c r="I167" i="2"/>
  <c r="J171" i="2" s="1"/>
  <c r="J136" i="2"/>
  <c r="E117" i="2"/>
  <c r="E104" i="2"/>
  <c r="E229" i="2"/>
  <c r="I229" i="2"/>
  <c r="I231" i="2"/>
  <c r="J235" i="2" s="1"/>
  <c r="E231" i="2"/>
  <c r="I171" i="2"/>
  <c r="J175" i="2"/>
  <c r="H206" i="2"/>
  <c r="G178" i="2"/>
  <c r="H139" i="2"/>
  <c r="H135" i="2"/>
  <c r="F204" i="2"/>
  <c r="F200" i="2"/>
  <c r="F201" i="2"/>
  <c r="F197" i="2"/>
  <c r="E242" i="2"/>
  <c r="I165" i="2"/>
  <c r="J11" i="2"/>
  <c r="E105" i="2"/>
  <c r="F227" i="2"/>
  <c r="J229" i="2"/>
  <c r="F104" i="2"/>
  <c r="F229" i="2"/>
  <c r="H228" i="2" l="1"/>
  <c r="J232" i="2"/>
  <c r="J228" i="2"/>
  <c r="F226" i="2"/>
  <c r="H172" i="2"/>
  <c r="I45" i="2"/>
  <c r="H175" i="2"/>
  <c r="F165" i="2"/>
  <c r="J17" i="2"/>
  <c r="J13" i="2"/>
  <c r="J79" i="2"/>
  <c r="F103" i="2"/>
  <c r="J57" i="2"/>
  <c r="D109" i="2"/>
  <c r="G109" i="2" s="1"/>
  <c r="G80" i="2"/>
  <c r="E217" i="2"/>
  <c r="I217" i="2"/>
  <c r="J217" i="2" s="1"/>
  <c r="B42" i="2"/>
  <c r="E13" i="2"/>
  <c r="H227" i="2"/>
  <c r="AE2" i="3"/>
  <c r="AG5" i="3"/>
  <c r="W12" i="3"/>
  <c r="Y15" i="3"/>
  <c r="U18" i="3"/>
  <c r="W1" i="3"/>
  <c r="AA6" i="3"/>
  <c r="AE11" i="3"/>
  <c r="AA14" i="3"/>
  <c r="AI1" i="3"/>
  <c r="AA7" i="3"/>
  <c r="W10" i="3"/>
  <c r="AE12" i="3"/>
  <c r="AA15" i="3"/>
  <c r="W18" i="3"/>
  <c r="AD2" i="3"/>
  <c r="Y6" i="3"/>
  <c r="Z13" i="3"/>
  <c r="Y7" i="3"/>
  <c r="Z10" i="3"/>
  <c r="AG13" i="3"/>
  <c r="AC1" i="3"/>
  <c r="Z7" i="3"/>
  <c r="AA10" i="3"/>
  <c r="AC13" i="3"/>
  <c r="AD16" i="3"/>
  <c r="AC2" i="3"/>
  <c r="AI5" i="3"/>
  <c r="AE8" i="3"/>
  <c r="AG11" i="3"/>
  <c r="AH14" i="3"/>
  <c r="V8" i="3"/>
  <c r="V12" i="3"/>
  <c r="V16" i="3"/>
  <c r="AG8" i="3"/>
  <c r="AC15" i="3"/>
  <c r="W11" i="3"/>
  <c r="AC14" i="3"/>
  <c r="AI16" i="3"/>
  <c r="W13" i="3"/>
  <c r="V6" i="3"/>
  <c r="AG2" i="3"/>
  <c r="AE18" i="3"/>
  <c r="AE10" i="3"/>
  <c r="AE6" i="3"/>
  <c r="Z2" i="3"/>
  <c r="J20" i="2"/>
  <c r="B52" i="2"/>
  <c r="E23" i="2"/>
  <c r="B49" i="2"/>
  <c r="F86" i="2"/>
  <c r="E236" i="2"/>
  <c r="E207" i="2"/>
  <c r="C236" i="2"/>
  <c r="G207" i="2"/>
  <c r="C234" i="2"/>
  <c r="G234" i="2" s="1"/>
  <c r="C235" i="2"/>
  <c r="G235" i="2" s="1"/>
  <c r="I55" i="2"/>
  <c r="AD6" i="3"/>
  <c r="AG7" i="3"/>
  <c r="E175" i="2"/>
  <c r="AE5" i="3"/>
  <c r="AD17" i="3"/>
  <c r="AH10" i="3"/>
  <c r="AA3" i="3"/>
  <c r="E56" i="2"/>
  <c r="Y16" i="3"/>
  <c r="AC9" i="3"/>
  <c r="AA2" i="3"/>
  <c r="Z14" i="3"/>
  <c r="AI2" i="3"/>
  <c r="V9" i="3"/>
  <c r="W9" i="3"/>
  <c r="AE9" i="3"/>
  <c r="AH15" i="3"/>
  <c r="J18" i="2"/>
  <c r="J14" i="2"/>
  <c r="J31" i="2"/>
  <c r="F217" i="2"/>
  <c r="AI14" i="3"/>
  <c r="E228" i="2"/>
  <c r="AE1" i="3"/>
  <c r="AC18" i="3"/>
  <c r="V11" i="3"/>
  <c r="AG3" i="3"/>
  <c r="AH9" i="3"/>
  <c r="AE14" i="3"/>
  <c r="C233" i="2"/>
  <c r="J227" i="2"/>
  <c r="J165" i="2"/>
  <c r="E234" i="2"/>
  <c r="J226" i="2"/>
  <c r="E172" i="2"/>
  <c r="J102" i="2"/>
  <c r="F50" i="5"/>
  <c r="AD14" i="3"/>
  <c r="Y10" i="3"/>
  <c r="Z5" i="3"/>
  <c r="U1" i="3"/>
  <c r="Y17" i="3"/>
  <c r="AI13" i="3"/>
  <c r="AC10" i="3"/>
  <c r="AH6" i="3"/>
  <c r="V3" i="3"/>
  <c r="AE15" i="3"/>
  <c r="AD12" i="3"/>
  <c r="AI8" i="3"/>
  <c r="AC5" i="3"/>
  <c r="V2" i="3"/>
  <c r="AG17" i="3"/>
  <c r="AA13" i="3"/>
  <c r="AG9" i="3"/>
  <c r="AA5" i="3"/>
  <c r="AG1" i="3"/>
  <c r="AH3" i="3"/>
  <c r="AD3" i="3"/>
  <c r="AE3" i="3"/>
  <c r="AI3" i="3"/>
  <c r="AI10" i="3"/>
  <c r="F22" i="2"/>
  <c r="B41" i="2"/>
  <c r="F78" i="2"/>
  <c r="G154" i="2"/>
  <c r="H154" i="2" s="1"/>
  <c r="E154" i="2"/>
  <c r="F154" i="2" s="1"/>
  <c r="C41" i="2"/>
  <c r="G41" i="2" s="1"/>
  <c r="G12" i="2"/>
  <c r="E12" i="2"/>
  <c r="C40" i="2"/>
  <c r="G40" i="2" s="1"/>
  <c r="H87" i="2"/>
  <c r="J213" i="2"/>
  <c r="W15" i="3"/>
  <c r="AD10" i="3"/>
  <c r="Z1" i="3"/>
  <c r="W14" i="3"/>
  <c r="V7" i="3"/>
  <c r="AI12" i="3"/>
  <c r="AH5" i="3"/>
  <c r="Z18" i="3"/>
  <c r="U10" i="3"/>
  <c r="Z6" i="3"/>
  <c r="U2" i="3"/>
  <c r="F167" i="2"/>
  <c r="F105" i="2"/>
  <c r="J167" i="2"/>
  <c r="H229" i="2"/>
  <c r="H197" i="2"/>
  <c r="I233" i="2"/>
  <c r="F45" i="5"/>
  <c r="Y14" i="3"/>
  <c r="Z9" i="3"/>
  <c r="U5" i="3"/>
  <c r="AE16" i="3"/>
  <c r="AD13" i="3"/>
  <c r="AI9" i="3"/>
  <c r="AC6" i="3"/>
  <c r="AH2" i="3"/>
  <c r="J75" i="2"/>
  <c r="AG18" i="3"/>
  <c r="Z15" i="3"/>
  <c r="Y12" i="3"/>
  <c r="AD8" i="3"/>
  <c r="W5" i="3"/>
  <c r="AH1" i="3"/>
  <c r="V17" i="3"/>
  <c r="V13" i="3"/>
  <c r="AA9" i="3"/>
  <c r="V5" i="3"/>
  <c r="AA1" i="3"/>
  <c r="AG4" i="3"/>
  <c r="AE4" i="3"/>
  <c r="Z4" i="3"/>
  <c r="AD4" i="3"/>
  <c r="V4" i="3"/>
  <c r="AE17" i="3"/>
  <c r="W17" i="3"/>
  <c r="U17" i="3"/>
  <c r="AA17" i="3"/>
  <c r="AI17" i="3"/>
  <c r="I105" i="2"/>
  <c r="I79" i="2"/>
  <c r="J83" i="2" s="1"/>
  <c r="D108" i="2"/>
  <c r="G108" i="2" s="1"/>
  <c r="B110" i="2"/>
  <c r="E81" i="2"/>
  <c r="I81" i="2"/>
  <c r="G102" i="2"/>
  <c r="F52" i="5"/>
  <c r="AD18" i="3"/>
  <c r="AE13" i="3"/>
  <c r="U9" i="3"/>
  <c r="AA4" i="3"/>
  <c r="Z16" i="3"/>
  <c r="Y13" i="3"/>
  <c r="AD9" i="3"/>
  <c r="W6" i="3"/>
  <c r="W2" i="3"/>
  <c r="AA18" i="3"/>
  <c r="U15" i="3"/>
  <c r="Z11" i="3"/>
  <c r="Y8" i="3"/>
  <c r="AI4" i="3"/>
  <c r="F79" i="2"/>
  <c r="AC16" i="3"/>
  <c r="AH12" i="3"/>
  <c r="AC8" i="3"/>
  <c r="AH4" i="3"/>
  <c r="V1" i="3"/>
  <c r="H15" i="2"/>
  <c r="E17" i="2"/>
  <c r="F21" i="2" s="1"/>
  <c r="B46" i="2"/>
  <c r="I17" i="2"/>
  <c r="J21" i="2" s="1"/>
  <c r="D49" i="2"/>
  <c r="G49" i="2" s="1"/>
  <c r="H53" i="2" s="1"/>
  <c r="D51" i="2"/>
  <c r="G51" i="2" s="1"/>
  <c r="G22" i="2"/>
  <c r="H26" i="2" s="1"/>
  <c r="H88" i="2"/>
  <c r="H79" i="2"/>
  <c r="H75" i="2"/>
  <c r="D106" i="2"/>
  <c r="G106" i="2" s="1"/>
  <c r="H110" i="2" s="1"/>
  <c r="D105" i="2"/>
  <c r="G105" i="2" s="1"/>
  <c r="D104" i="2"/>
  <c r="G86" i="2"/>
  <c r="C115" i="2"/>
  <c r="G203" i="2"/>
  <c r="C232" i="2"/>
  <c r="C241" i="2"/>
  <c r="C57" i="2"/>
  <c r="G57" i="2" s="1"/>
  <c r="H57" i="2" s="1"/>
  <c r="E28" i="2"/>
  <c r="F28" i="2" s="1"/>
  <c r="C55" i="2"/>
  <c r="G55" i="2" s="1"/>
  <c r="G28" i="2"/>
  <c r="I25" i="2"/>
  <c r="G25" i="2"/>
  <c r="H29" i="2" s="1"/>
  <c r="D52" i="2"/>
  <c r="G52" i="2" s="1"/>
  <c r="H56" i="2" s="1"/>
  <c r="D117" i="2"/>
  <c r="I88" i="2"/>
  <c r="J92" i="2" s="1"/>
  <c r="G88" i="2"/>
  <c r="H92" i="2" s="1"/>
  <c r="F136" i="2"/>
  <c r="B169" i="2"/>
  <c r="I140" i="2"/>
  <c r="E140" i="2"/>
  <c r="F144" i="2" s="1"/>
  <c r="B168" i="2"/>
  <c r="C179" i="2"/>
  <c r="C181" i="2"/>
  <c r="G181" i="2" s="1"/>
  <c r="E152" i="2"/>
  <c r="B50" i="2"/>
  <c r="I22" i="2"/>
  <c r="B48" i="2"/>
  <c r="B51" i="2"/>
  <c r="C176" i="2"/>
  <c r="G147" i="2"/>
  <c r="H151" i="2" s="1"/>
  <c r="E147" i="2"/>
  <c r="D177" i="2"/>
  <c r="I148" i="2"/>
  <c r="J152" i="2" s="1"/>
  <c r="I212" i="2"/>
  <c r="J216" i="2" s="1"/>
  <c r="G212" i="2"/>
  <c r="H216" i="2" s="1"/>
  <c r="D241" i="2"/>
  <c r="I241" i="2" s="1"/>
  <c r="D240" i="2"/>
  <c r="I240" i="2" s="1"/>
  <c r="C230" i="2"/>
  <c r="G230" i="2" s="1"/>
  <c r="I77" i="2"/>
  <c r="G85" i="2"/>
  <c r="H89" i="2" s="1"/>
  <c r="D114" i="2"/>
  <c r="I114" i="2" s="1"/>
  <c r="J118" i="2" s="1"/>
  <c r="D113" i="2"/>
  <c r="G113" i="2" s="1"/>
  <c r="D112" i="2"/>
  <c r="I112" i="2" s="1"/>
  <c r="J116" i="2" s="1"/>
  <c r="D37" i="5"/>
  <c r="F37" i="5" s="1"/>
  <c r="D39" i="5"/>
  <c r="I214" i="2"/>
  <c r="D242" i="2"/>
  <c r="G214" i="2"/>
  <c r="G210" i="2"/>
  <c r="I210" i="2"/>
  <c r="J214" i="2" s="1"/>
  <c r="U14" i="3"/>
  <c r="G14" i="2"/>
  <c r="C43" i="2"/>
  <c r="G43" i="2" s="1"/>
  <c r="C45" i="2"/>
  <c r="G45" i="2" s="1"/>
  <c r="H49" i="2" s="1"/>
  <c r="G18" i="2"/>
  <c r="H22" i="2" s="1"/>
  <c r="E77" i="2"/>
  <c r="G77" i="2"/>
  <c r="C114" i="2"/>
  <c r="I86" i="2"/>
  <c r="B115" i="2"/>
  <c r="G164" i="2"/>
  <c r="G166" i="2"/>
  <c r="E142" i="2"/>
  <c r="I142" i="2"/>
  <c r="J146" i="2" s="1"/>
  <c r="J148" i="2"/>
  <c r="C107" i="2"/>
  <c r="G107" i="2" s="1"/>
  <c r="H111" i="2" s="1"/>
  <c r="G78" i="2"/>
  <c r="E80" i="2"/>
  <c r="B108" i="2"/>
  <c r="B107" i="2"/>
  <c r="B106" i="2"/>
  <c r="B109" i="2"/>
  <c r="D111" i="2"/>
  <c r="G111" i="2" s="1"/>
  <c r="I85" i="2"/>
  <c r="J89" i="2" s="1"/>
  <c r="D116" i="2"/>
  <c r="I116" i="2" s="1"/>
  <c r="I87" i="2"/>
  <c r="J91" i="2" s="1"/>
  <c r="B164" i="2"/>
  <c r="I135" i="2"/>
  <c r="E135" i="2"/>
  <c r="I145" i="2"/>
  <c r="D174" i="2"/>
  <c r="I174" i="2" s="1"/>
  <c r="G145" i="2"/>
  <c r="I147" i="2"/>
  <c r="J151" i="2" s="1"/>
  <c r="D176" i="2"/>
  <c r="I176" i="2" s="1"/>
  <c r="E155" i="2"/>
  <c r="I155" i="2"/>
  <c r="I151" i="2"/>
  <c r="B178" i="2"/>
  <c r="B180" i="2"/>
  <c r="E151" i="2"/>
  <c r="J210" i="2"/>
  <c r="I203" i="2"/>
  <c r="B230" i="2"/>
  <c r="E203" i="2"/>
  <c r="C239" i="2"/>
  <c r="G211" i="2"/>
  <c r="H215" i="2" s="1"/>
  <c r="E211" i="2"/>
  <c r="F215" i="2" s="1"/>
  <c r="C238" i="2"/>
  <c r="G238" i="2" s="1"/>
  <c r="C237" i="2"/>
  <c r="F39" i="5"/>
  <c r="F25" i="5"/>
  <c r="D52" i="5"/>
  <c r="D53" i="5"/>
  <c r="F53" i="5" s="1"/>
  <c r="AH11" i="3"/>
  <c r="AI18" i="3"/>
  <c r="C44" i="2"/>
  <c r="E15" i="2"/>
  <c r="G27" i="2"/>
  <c r="H31" i="2" s="1"/>
  <c r="C56" i="2"/>
  <c r="G56" i="2" s="1"/>
  <c r="D57" i="2"/>
  <c r="I57" i="2" s="1"/>
  <c r="I80" i="2"/>
  <c r="J84" i="2" s="1"/>
  <c r="I78" i="2"/>
  <c r="D107" i="2"/>
  <c r="B111" i="2"/>
  <c r="I82" i="2"/>
  <c r="J86" i="2" s="1"/>
  <c r="D115" i="2"/>
  <c r="G165" i="2"/>
  <c r="B166" i="2"/>
  <c r="I172" i="2"/>
  <c r="J176" i="2" s="1"/>
  <c r="E176" i="2"/>
  <c r="I201" i="2"/>
  <c r="D230" i="2"/>
  <c r="B49" i="5"/>
  <c r="F49" i="5" s="1"/>
  <c r="AI6" i="3"/>
  <c r="AG12" i="3"/>
  <c r="J30" i="2"/>
  <c r="G13" i="2"/>
  <c r="C42" i="2"/>
  <c r="G42" i="2" s="1"/>
  <c r="I15" i="2"/>
  <c r="D44" i="2"/>
  <c r="G17" i="2"/>
  <c r="H21" i="2" s="1"/>
  <c r="I19" i="2"/>
  <c r="J23" i="2" s="1"/>
  <c r="D48" i="2"/>
  <c r="G48" i="2" s="1"/>
  <c r="H85" i="2"/>
  <c r="G116" i="2"/>
  <c r="E93" i="2"/>
  <c r="F93" i="2" s="1"/>
  <c r="I93" i="2"/>
  <c r="J93" i="2" s="1"/>
  <c r="F142" i="2"/>
  <c r="G167" i="2"/>
  <c r="B170" i="2"/>
  <c r="C173" i="2"/>
  <c r="G144" i="2"/>
  <c r="C177" i="2"/>
  <c r="G148" i="2"/>
  <c r="H152" i="2" s="1"/>
  <c r="E148" i="2"/>
  <c r="J211" i="2"/>
  <c r="D237" i="2"/>
  <c r="I237" i="2" s="1"/>
  <c r="B243" i="2"/>
  <c r="D43" i="5"/>
  <c r="F43" i="5" s="1"/>
  <c r="D51" i="5"/>
  <c r="F51" i="5" s="1"/>
  <c r="AG16" i="3"/>
  <c r="AH7" i="3"/>
  <c r="U6" i="3"/>
  <c r="AH8" i="3"/>
  <c r="AD11" i="3"/>
  <c r="AH16" i="3"/>
  <c r="G15" i="2"/>
  <c r="H19" i="2" s="1"/>
  <c r="B40" i="2"/>
  <c r="D42" i="2"/>
  <c r="B44" i="2"/>
  <c r="D50" i="2"/>
  <c r="G50" i="2" s="1"/>
  <c r="H54" i="2" s="1"/>
  <c r="D103" i="2"/>
  <c r="I103" i="2" s="1"/>
  <c r="F87" i="2"/>
  <c r="B113" i="2"/>
  <c r="J143" i="2"/>
  <c r="C174" i="2"/>
  <c r="G146" i="2"/>
  <c r="E146" i="2"/>
  <c r="F150" i="2" s="1"/>
  <c r="B181" i="2"/>
  <c r="B177" i="2"/>
  <c r="C240" i="2"/>
  <c r="D41" i="5"/>
  <c r="F41" i="5" s="1"/>
  <c r="E30" i="2"/>
  <c r="F30" i="2" s="1"/>
  <c r="E85" i="2"/>
  <c r="F89" i="2" s="1"/>
  <c r="E137" i="2"/>
  <c r="I138" i="2"/>
  <c r="E144" i="2"/>
  <c r="F148" i="2" s="1"/>
  <c r="G209" i="2"/>
  <c r="I12" i="2"/>
  <c r="I76" i="2"/>
  <c r="I90" i="2"/>
  <c r="I92" i="2"/>
  <c r="I137" i="2"/>
  <c r="D236" i="2"/>
  <c r="I236" i="2" s="1"/>
  <c r="G24" i="2"/>
  <c r="I29" i="2"/>
  <c r="B43" i="2"/>
  <c r="C46" i="2"/>
  <c r="G46" i="2" s="1"/>
  <c r="H50" i="2" s="1"/>
  <c r="C112" i="2"/>
  <c r="G143" i="2"/>
  <c r="G208" i="2"/>
  <c r="J240" i="2" l="1"/>
  <c r="J236" i="2"/>
  <c r="H212" i="2"/>
  <c r="H208" i="2"/>
  <c r="H150" i="2"/>
  <c r="H146" i="2"/>
  <c r="H46" i="2"/>
  <c r="H42" i="2"/>
  <c r="F228" i="2"/>
  <c r="F240" i="2"/>
  <c r="H147" i="2"/>
  <c r="G174" i="2"/>
  <c r="E174" i="2"/>
  <c r="G177" i="2"/>
  <c r="H181" i="2" s="1"/>
  <c r="H17" i="2"/>
  <c r="H13" i="2"/>
  <c r="G44" i="2"/>
  <c r="H48" i="2" s="1"/>
  <c r="F155" i="2"/>
  <c r="H149" i="2"/>
  <c r="H145" i="2"/>
  <c r="H82" i="2"/>
  <c r="H78" i="2"/>
  <c r="J90" i="2"/>
  <c r="G176" i="2"/>
  <c r="I168" i="2"/>
  <c r="J172" i="2" s="1"/>
  <c r="E168" i="2"/>
  <c r="F172" i="2" s="1"/>
  <c r="G117" i="2"/>
  <c r="H117" i="2" s="1"/>
  <c r="I117" i="2"/>
  <c r="G241" i="2"/>
  <c r="E241" i="2"/>
  <c r="G103" i="2"/>
  <c r="F16" i="2"/>
  <c r="F12" i="2"/>
  <c r="G233" i="2"/>
  <c r="E233" i="2"/>
  <c r="J212" i="2"/>
  <c r="E45" i="2"/>
  <c r="G179" i="2"/>
  <c r="H179" i="2" s="1"/>
  <c r="E179" i="2"/>
  <c r="J88" i="2"/>
  <c r="J80" i="2"/>
  <c r="J76" i="2"/>
  <c r="H52" i="2"/>
  <c r="H165" i="2"/>
  <c r="H169" i="2"/>
  <c r="J149" i="2"/>
  <c r="J145" i="2"/>
  <c r="J141" i="2"/>
  <c r="J137" i="2"/>
  <c r="E44" i="2"/>
  <c r="I44" i="2"/>
  <c r="J48" i="2" s="1"/>
  <c r="F19" i="2"/>
  <c r="F15" i="2"/>
  <c r="F84" i="2"/>
  <c r="F80" i="2"/>
  <c r="I40" i="2"/>
  <c r="E40" i="2"/>
  <c r="H144" i="2"/>
  <c r="H148" i="2"/>
  <c r="E166" i="2"/>
  <c r="I166" i="2"/>
  <c r="I178" i="2"/>
  <c r="E178" i="2"/>
  <c r="H81" i="2"/>
  <c r="H77" i="2"/>
  <c r="I48" i="2"/>
  <c r="E48" i="2"/>
  <c r="F52" i="2" s="1"/>
  <c r="H41" i="2"/>
  <c r="H45" i="2"/>
  <c r="F176" i="2"/>
  <c r="H235" i="2"/>
  <c r="I49" i="2"/>
  <c r="J53" i="2" s="1"/>
  <c r="E49" i="2"/>
  <c r="F53" i="2" s="1"/>
  <c r="H113" i="2"/>
  <c r="E43" i="2"/>
  <c r="I43" i="2"/>
  <c r="J16" i="2"/>
  <c r="J12" i="2"/>
  <c r="G240" i="2"/>
  <c r="E240" i="2"/>
  <c r="I243" i="2"/>
  <c r="J243" i="2" s="1"/>
  <c r="E243" i="2"/>
  <c r="I170" i="2"/>
  <c r="J174" i="2" s="1"/>
  <c r="E170" i="2"/>
  <c r="F174" i="2" s="1"/>
  <c r="G239" i="2"/>
  <c r="H243" i="2" s="1"/>
  <c r="E239" i="2"/>
  <c r="J155" i="2"/>
  <c r="J147" i="2"/>
  <c r="I109" i="2"/>
  <c r="E109" i="2"/>
  <c r="F81" i="2"/>
  <c r="F77" i="2"/>
  <c r="J22" i="2"/>
  <c r="J26" i="2"/>
  <c r="E169" i="2"/>
  <c r="I169" i="2"/>
  <c r="J29" i="2"/>
  <c r="J25" i="2"/>
  <c r="G115" i="2"/>
  <c r="H119" i="2" s="1"/>
  <c r="J237" i="2"/>
  <c r="J233" i="2"/>
  <c r="H238" i="2"/>
  <c r="F27" i="2"/>
  <c r="F23" i="2"/>
  <c r="F137" i="2"/>
  <c r="F141" i="2"/>
  <c r="G237" i="2"/>
  <c r="H241" i="2" s="1"/>
  <c r="E237" i="2"/>
  <c r="F241" i="2" s="1"/>
  <c r="G114" i="2"/>
  <c r="E114" i="2"/>
  <c r="F118" i="2" s="1"/>
  <c r="I51" i="2"/>
  <c r="E51" i="2"/>
  <c r="J105" i="2"/>
  <c r="I113" i="2"/>
  <c r="J117" i="2" s="1"/>
  <c r="E113" i="2"/>
  <c r="F117" i="2" s="1"/>
  <c r="G173" i="2"/>
  <c r="E173" i="2"/>
  <c r="J144" i="2"/>
  <c r="J140" i="2"/>
  <c r="H102" i="2"/>
  <c r="H106" i="2"/>
  <c r="H213" i="2"/>
  <c r="H209" i="2"/>
  <c r="I177" i="2"/>
  <c r="E177" i="2"/>
  <c r="F181" i="2" s="1"/>
  <c r="J241" i="2"/>
  <c r="H167" i="2"/>
  <c r="H171" i="2"/>
  <c r="F207" i="2"/>
  <c r="F203" i="2"/>
  <c r="F135" i="2"/>
  <c r="F139" i="2"/>
  <c r="I106" i="2"/>
  <c r="E106" i="2"/>
  <c r="F146" i="2"/>
  <c r="I242" i="2"/>
  <c r="J242" i="2" s="1"/>
  <c r="G242" i="2"/>
  <c r="H242" i="2" s="1"/>
  <c r="J87" i="2"/>
  <c r="E50" i="2"/>
  <c r="F54" i="2" s="1"/>
  <c r="I50" i="2"/>
  <c r="J54" i="2" s="1"/>
  <c r="H86" i="2"/>
  <c r="H90" i="2"/>
  <c r="H55" i="2"/>
  <c r="H51" i="2"/>
  <c r="J85" i="2"/>
  <c r="E235" i="2"/>
  <c r="H211" i="2"/>
  <c r="I52" i="2"/>
  <c r="J56" i="2" s="1"/>
  <c r="E52" i="2"/>
  <c r="F56" i="2" s="1"/>
  <c r="H27" i="2"/>
  <c r="E238" i="2"/>
  <c r="F242" i="2" s="1"/>
  <c r="H44" i="2"/>
  <c r="H40" i="2"/>
  <c r="J178" i="2"/>
  <c r="G232" i="2"/>
  <c r="E232" i="2"/>
  <c r="F236" i="2" s="1"/>
  <c r="H16" i="2"/>
  <c r="H12" i="2"/>
  <c r="H214" i="2"/>
  <c r="H210" i="2"/>
  <c r="H207" i="2"/>
  <c r="H203" i="2"/>
  <c r="E181" i="2"/>
  <c r="I181" i="2"/>
  <c r="J107" i="2"/>
  <c r="J103" i="2"/>
  <c r="I111" i="2"/>
  <c r="J115" i="2" s="1"/>
  <c r="E111" i="2"/>
  <c r="F115" i="2" s="1"/>
  <c r="I107" i="2"/>
  <c r="E107" i="2"/>
  <c r="J81" i="2"/>
  <c r="J77" i="2"/>
  <c r="F140" i="2"/>
  <c r="G104" i="2"/>
  <c r="I104" i="2"/>
  <c r="F85" i="2"/>
  <c r="G236" i="2"/>
  <c r="F13" i="2"/>
  <c r="F17" i="2"/>
  <c r="H143" i="2"/>
  <c r="E55" i="2"/>
  <c r="J82" i="2"/>
  <c r="J78" i="2"/>
  <c r="I115" i="2"/>
  <c r="J119" i="2" s="1"/>
  <c r="E115" i="2"/>
  <c r="F119" i="2" s="1"/>
  <c r="H14" i="2"/>
  <c r="H18" i="2"/>
  <c r="H234" i="2"/>
  <c r="H230" i="2"/>
  <c r="E46" i="2"/>
  <c r="F50" i="2" s="1"/>
  <c r="I46" i="2"/>
  <c r="J50" i="2" s="1"/>
  <c r="G112" i="2"/>
  <c r="H116" i="2" s="1"/>
  <c r="E112" i="2"/>
  <c r="F116" i="2" s="1"/>
  <c r="E180" i="2"/>
  <c r="F180" i="2" s="1"/>
  <c r="I180" i="2"/>
  <c r="H84" i="2"/>
  <c r="H80" i="2"/>
  <c r="H115" i="2"/>
  <c r="H28" i="2"/>
  <c r="H24" i="2"/>
  <c r="I230" i="2"/>
  <c r="E230" i="2"/>
  <c r="J139" i="2"/>
  <c r="J135" i="2"/>
  <c r="H166" i="2"/>
  <c r="H170" i="2"/>
  <c r="J138" i="2"/>
  <c r="J142" i="2"/>
  <c r="F152" i="2"/>
  <c r="J19" i="2"/>
  <c r="J15" i="2"/>
  <c r="J205" i="2"/>
  <c r="J201" i="2"/>
  <c r="H25" i="2"/>
  <c r="J203" i="2"/>
  <c r="J207" i="2"/>
  <c r="J180" i="2"/>
  <c r="I164" i="2"/>
  <c r="E164" i="2"/>
  <c r="E108" i="2"/>
  <c r="I108" i="2"/>
  <c r="J112" i="2" s="1"/>
  <c r="H168" i="2"/>
  <c r="H164" i="2"/>
  <c r="H47" i="2"/>
  <c r="H43" i="2"/>
  <c r="F147" i="2"/>
  <c r="F151" i="2"/>
  <c r="H109" i="2"/>
  <c r="H105" i="2"/>
  <c r="E57" i="2"/>
  <c r="F57" i="2" s="1"/>
  <c r="I110" i="2"/>
  <c r="J114" i="2" s="1"/>
  <c r="E110" i="2"/>
  <c r="I41" i="2"/>
  <c r="E41" i="2"/>
  <c r="F179" i="2"/>
  <c r="F211" i="2"/>
  <c r="I42" i="2"/>
  <c r="E42" i="2"/>
  <c r="F175" i="2"/>
  <c r="F237" i="2" l="1"/>
  <c r="F233" i="2"/>
  <c r="H178" i="2"/>
  <c r="H174" i="2"/>
  <c r="F42" i="2"/>
  <c r="F46" i="2"/>
  <c r="J108" i="2"/>
  <c r="J104" i="2"/>
  <c r="F55" i="2"/>
  <c r="F51" i="2"/>
  <c r="J113" i="2"/>
  <c r="J52" i="2"/>
  <c r="F48" i="2"/>
  <c r="H237" i="2"/>
  <c r="H233" i="2"/>
  <c r="J42" i="2"/>
  <c r="J46" i="2"/>
  <c r="H108" i="2"/>
  <c r="H104" i="2"/>
  <c r="F110" i="2"/>
  <c r="F106" i="2"/>
  <c r="J55" i="2"/>
  <c r="J51" i="2"/>
  <c r="J173" i="2"/>
  <c r="J169" i="2"/>
  <c r="F40" i="2"/>
  <c r="F44" i="2"/>
  <c r="J49" i="2"/>
  <c r="J44" i="2"/>
  <c r="J40" i="2"/>
  <c r="F164" i="2"/>
  <c r="F168" i="2"/>
  <c r="J181" i="2"/>
  <c r="J177" i="2"/>
  <c r="H177" i="2"/>
  <c r="H173" i="2"/>
  <c r="H114" i="2"/>
  <c r="H118" i="2"/>
  <c r="F243" i="2"/>
  <c r="H239" i="2"/>
  <c r="H107" i="2"/>
  <c r="H103" i="2"/>
  <c r="F232" i="2"/>
  <c r="H112" i="2"/>
  <c r="F113" i="2"/>
  <c r="F109" i="2"/>
  <c r="F173" i="2"/>
  <c r="F169" i="2"/>
  <c r="H236" i="2"/>
  <c r="H232" i="2"/>
  <c r="F108" i="2"/>
  <c r="F112" i="2"/>
  <c r="J110" i="2"/>
  <c r="J106" i="2"/>
  <c r="F234" i="2"/>
  <c r="F230" i="2"/>
  <c r="J234" i="2"/>
  <c r="J230" i="2"/>
  <c r="H240" i="2"/>
  <c r="F111" i="2"/>
  <c r="F107" i="2"/>
  <c r="F239" i="2"/>
  <c r="F235" i="2"/>
  <c r="J47" i="2"/>
  <c r="J43" i="2"/>
  <c r="J166" i="2"/>
  <c r="J170" i="2"/>
  <c r="F49" i="2"/>
  <c r="F177" i="2"/>
  <c r="H180" i="2"/>
  <c r="H176" i="2"/>
  <c r="F45" i="2"/>
  <c r="F41" i="2"/>
  <c r="J168" i="2"/>
  <c r="J164" i="2"/>
  <c r="J41" i="2"/>
  <c r="J45" i="2"/>
  <c r="F114" i="2"/>
  <c r="F238" i="2"/>
  <c r="J111" i="2"/>
  <c r="J109" i="2"/>
  <c r="F47" i="2"/>
  <c r="F43" i="2"/>
  <c r="F170" i="2"/>
  <c r="F166" i="2"/>
  <c r="F178" i="2"/>
</calcChain>
</file>

<file path=xl/sharedStrings.xml><?xml version="1.0" encoding="utf-8"?>
<sst xmlns="http://schemas.openxmlformats.org/spreadsheetml/2006/main" count="1827" uniqueCount="1164">
  <si>
    <t>Year</t>
  </si>
  <si>
    <t>Paid</t>
  </si>
  <si>
    <t>Ending</t>
  </si>
  <si>
    <t>Pure</t>
  </si>
  <si>
    <t>Claim</t>
  </si>
  <si>
    <t>Quarter</t>
  </si>
  <si>
    <t>Freq.*</t>
  </si>
  <si>
    <t>Linear</t>
  </si>
  <si>
    <t>1 Year</t>
  </si>
  <si>
    <t>2 Year</t>
  </si>
  <si>
    <t>3 Year</t>
  </si>
  <si>
    <t>Exponential</t>
  </si>
  <si>
    <t>ENDING</t>
  </si>
  <si>
    <t>QUARTER</t>
  </si>
  <si>
    <t>Policy Forms 1–3 and 5 Combined</t>
  </si>
  <si>
    <t>Policy Form 4</t>
  </si>
  <si>
    <t>Policy Form 6</t>
  </si>
  <si>
    <t>Policy Form 8</t>
  </si>
  <si>
    <t>*Frequency is per 100 earned exposure years.</t>
  </si>
  <si>
    <t>Policy Forms 1,2,3 and 5 Combined</t>
  </si>
  <si>
    <t>Homeowners Loss Data Charts</t>
  </si>
  <si>
    <t>Homeowners Loss Data</t>
  </si>
  <si>
    <t>QUARTER ENDING</t>
  </si>
  <si>
    <t>Cost($)</t>
  </si>
  <si>
    <t>All Charts</t>
  </si>
  <si>
    <t>Forms 1-3 &amp; 5 Combined Pure Premium</t>
  </si>
  <si>
    <t>Forms 4 Combined Pure Premium</t>
  </si>
  <si>
    <t>Forms 6 Combined Pure Premium</t>
  </si>
  <si>
    <t>Forms 8 Combined Pure Premium</t>
  </si>
  <si>
    <t>Forms 1-3 &amp; 5 Combined Frequency</t>
  </si>
  <si>
    <t>Forms 4 Combined Frequency</t>
  </si>
  <si>
    <t>Forms 4 Combined Average Claim Cost</t>
  </si>
  <si>
    <t>Forms 1-3 &amp; 5 Combined Average Claim Cost</t>
  </si>
  <si>
    <t>Forms 6 Combined Frequency</t>
  </si>
  <si>
    <t>Forms 6 Combined Average Claim Cost</t>
  </si>
  <si>
    <t>Forms 8 Combined Frequency</t>
  </si>
  <si>
    <t>Forms 8 Combined Average Claim Cost</t>
  </si>
  <si>
    <t xml:space="preserve">excluding catastrophe losses </t>
  </si>
  <si>
    <t xml:space="preserve">including catastrophe losses </t>
  </si>
  <si>
    <t>4 Year</t>
  </si>
  <si>
    <t>All Forms</t>
  </si>
  <si>
    <t>Forms 1,2,3 and 5 Combined--Quarter Ending</t>
  </si>
  <si>
    <t>Forms 1,2,3 and 5 Combined--Year Ending</t>
  </si>
  <si>
    <t>Form 4--Quarter Ending</t>
  </si>
  <si>
    <t>Form 4--Year Ending</t>
  </si>
  <si>
    <t>Form 6--Quarter Ending</t>
  </si>
  <si>
    <t>Form 6--Year Ending</t>
  </si>
  <si>
    <t>Form 8--Quarter Ending</t>
  </si>
  <si>
    <t>Form 8--Year Ending</t>
  </si>
  <si>
    <t>All Data</t>
  </si>
  <si>
    <t>Homeowners Loss Data -- Quarter Ending</t>
  </si>
  <si>
    <t>Homeowners Loss Data -- Year Ending</t>
  </si>
  <si>
    <r>
      <t>FAST TRACK PLUS</t>
    </r>
    <r>
      <rPr>
        <b/>
        <vertAlign val="superscript"/>
        <sz val="10"/>
        <rFont val="Arial"/>
        <family val="2"/>
      </rPr>
      <t>TM</t>
    </r>
  </si>
  <si>
    <r>
      <t>FAST TRACK PLUS</t>
    </r>
    <r>
      <rPr>
        <b/>
        <vertAlign val="superscript"/>
        <sz val="9"/>
        <rFont val="Arial"/>
        <family val="2"/>
      </rPr>
      <t>TM</t>
    </r>
  </si>
  <si>
    <t>Loss Ratios-Direct</t>
  </si>
  <si>
    <t>Earned Premiums($)</t>
  </si>
  <si>
    <t>Incurred Losses($)</t>
  </si>
  <si>
    <t>Loss ratio</t>
  </si>
  <si>
    <t>Homeowners Claim Cost And Frequency</t>
  </si>
  <si>
    <t>Pct. Change</t>
  </si>
  <si>
    <t>Earned</t>
  </si>
  <si>
    <t>No. Of</t>
  </si>
  <si>
    <t>From Same</t>
  </si>
  <si>
    <t>House</t>
  </si>
  <si>
    <t>Qtr Prior</t>
  </si>
  <si>
    <t>Years</t>
  </si>
  <si>
    <t>Claims</t>
  </si>
  <si>
    <t>Losses($)</t>
  </si>
  <si>
    <t>Premium($)</t>
  </si>
  <si>
    <t>R-Square(Linear)</t>
  </si>
  <si>
    <t>R-Square(Exponential)</t>
  </si>
  <si>
    <t>All Tables</t>
  </si>
  <si>
    <t>Annual Trends</t>
  </si>
  <si>
    <t>R-Square Trends</t>
  </si>
  <si>
    <t>Loss Data and Trends</t>
  </si>
  <si>
    <t>Homeowners Loss Data and Trends</t>
  </si>
  <si>
    <t>Homeowners Loss Data R-Square Trends</t>
  </si>
  <si>
    <t>Source: ISS/ISO/NISS Homeowners Fast Track Data</t>
  </si>
  <si>
    <t>Source of Homeowners Data: ISS/ISO/NISS</t>
  </si>
  <si>
    <t>Multi-state</t>
  </si>
  <si>
    <t>Arizona</t>
  </si>
  <si>
    <t>California</t>
  </si>
  <si>
    <t>MatchCol</t>
  </si>
  <si>
    <t>EarnedHouseYears</t>
  </si>
  <si>
    <t>PaidClaims</t>
  </si>
  <si>
    <t>PaidLosses</t>
  </si>
  <si>
    <t>PurePremium</t>
  </si>
  <si>
    <t>PaidClaimFrequency</t>
  </si>
  <si>
    <t>PaidClaimSeverity</t>
  </si>
  <si>
    <t>inc2004 - 191Arizona</t>
  </si>
  <si>
    <t>inc2004 - 291Arizona</t>
  </si>
  <si>
    <t>inc2004 - 391Arizona</t>
  </si>
  <si>
    <t>inc2004 - 491Arizona</t>
  </si>
  <si>
    <t>inc2005 - 191Arizona</t>
  </si>
  <si>
    <t>inc2005 - 291Arizona</t>
  </si>
  <si>
    <t>inc2005 - 391Arizona</t>
  </si>
  <si>
    <t>inc2005 - 491Arizona</t>
  </si>
  <si>
    <t>inc2006 - 191Arizona</t>
  </si>
  <si>
    <t>inc2006 - 291Arizona</t>
  </si>
  <si>
    <t>inc2006 - 391Arizona</t>
  </si>
  <si>
    <t>inc2006 - 491Arizona</t>
  </si>
  <si>
    <t>inc2007 - 191Arizona</t>
  </si>
  <si>
    <t>inc2007 - 291Arizona</t>
  </si>
  <si>
    <t>inc2007 - 391Arizona</t>
  </si>
  <si>
    <t>inc2007 - 491Arizona</t>
  </si>
  <si>
    <t>inc2008 - 191Arizona</t>
  </si>
  <si>
    <t>inc2008 - 291Arizona</t>
  </si>
  <si>
    <t>inc2008 - 391Arizona</t>
  </si>
  <si>
    <t>inc2008 - 491Arizona</t>
  </si>
  <si>
    <t>inc2009 - 191Arizona</t>
  </si>
  <si>
    <t>inc2004 - 191California</t>
  </si>
  <si>
    <t>inc2004 - 291California</t>
  </si>
  <si>
    <t>inc2004 - 391California</t>
  </si>
  <si>
    <t>inc2004 - 491California</t>
  </si>
  <si>
    <t>inc2005 - 191California</t>
  </si>
  <si>
    <t>inc2005 - 291California</t>
  </si>
  <si>
    <t>inc2005 - 391California</t>
  </si>
  <si>
    <t>inc2005 - 491California</t>
  </si>
  <si>
    <t>inc2006 - 191California</t>
  </si>
  <si>
    <t>inc2006 - 291California</t>
  </si>
  <si>
    <t>inc2006 - 391California</t>
  </si>
  <si>
    <t>inc2006 - 491California</t>
  </si>
  <si>
    <t>inc2007 - 191California</t>
  </si>
  <si>
    <t>inc2007 - 291California</t>
  </si>
  <si>
    <t>inc2007 - 391California</t>
  </si>
  <si>
    <t>inc2007 - 491California</t>
  </si>
  <si>
    <t>inc2008 - 191California</t>
  </si>
  <si>
    <t>inc2008 - 291California</t>
  </si>
  <si>
    <t>inc2008 - 391California</t>
  </si>
  <si>
    <t>inc2008 - 491California</t>
  </si>
  <si>
    <t>inc2009 - 191California</t>
  </si>
  <si>
    <t>inc2004 - 191Multi-state</t>
  </si>
  <si>
    <t>inc2004 - 291Multi-state</t>
  </si>
  <si>
    <t>inc2004 - 391Multi-state</t>
  </si>
  <si>
    <t>inc2004 - 491Multi-state</t>
  </si>
  <si>
    <t>inc2005 - 191Multi-state</t>
  </si>
  <si>
    <t>inc2005 - 291Multi-state</t>
  </si>
  <si>
    <t>inc2005 - 391Multi-state</t>
  </si>
  <si>
    <t>inc2005 - 491Multi-state</t>
  </si>
  <si>
    <t>inc2006 - 191Multi-state</t>
  </si>
  <si>
    <t>inc2006 - 291Multi-state</t>
  </si>
  <si>
    <t>inc2006 - 391Multi-state</t>
  </si>
  <si>
    <t>inc2006 - 491Multi-state</t>
  </si>
  <si>
    <t>inc2007 - 191Multi-state</t>
  </si>
  <si>
    <t>inc2007 - 291Multi-state</t>
  </si>
  <si>
    <t>inc2007 - 391Multi-state</t>
  </si>
  <si>
    <t>inc2007 - 491Multi-state</t>
  </si>
  <si>
    <t>inc2008 - 191Multi-state</t>
  </si>
  <si>
    <t>inc2008 - 291Multi-state</t>
  </si>
  <si>
    <t>inc2008 - 391Multi-state</t>
  </si>
  <si>
    <t>inc2008 - 491Multi-state</t>
  </si>
  <si>
    <t>inc2009 - 191Multi-state</t>
  </si>
  <si>
    <t>inc2004 - 192Arizona</t>
  </si>
  <si>
    <t>inc2004 - 292Arizona</t>
  </si>
  <si>
    <t>inc2004 - 392Arizona</t>
  </si>
  <si>
    <t>inc2004 - 492Arizona</t>
  </si>
  <si>
    <t>inc2005 - 192Arizona</t>
  </si>
  <si>
    <t>inc2005 - 292Arizona</t>
  </si>
  <si>
    <t>inc2005 - 392Arizona</t>
  </si>
  <si>
    <t>inc2005 - 492Arizona</t>
  </si>
  <si>
    <t>inc2006 - 192Arizona</t>
  </si>
  <si>
    <t>inc2006 - 292Arizona</t>
  </si>
  <si>
    <t>inc2006 - 392Arizona</t>
  </si>
  <si>
    <t>inc2006 - 492Arizona</t>
  </si>
  <si>
    <t>inc2007 - 192Arizona</t>
  </si>
  <si>
    <t>inc2007 - 292Arizona</t>
  </si>
  <si>
    <t>inc2007 - 392Arizona</t>
  </si>
  <si>
    <t>inc2007 - 492Arizona</t>
  </si>
  <si>
    <t>inc2008 - 192Arizona</t>
  </si>
  <si>
    <t>inc2008 - 292Arizona</t>
  </si>
  <si>
    <t>inc2008 - 392Arizona</t>
  </si>
  <si>
    <t>inc2008 - 492Arizona</t>
  </si>
  <si>
    <t>inc2009 - 192Arizona</t>
  </si>
  <si>
    <t>inc2004 - 192California</t>
  </si>
  <si>
    <t>inc2004 - 292California</t>
  </si>
  <si>
    <t>inc2004 - 392California</t>
  </si>
  <si>
    <t>inc2004 - 492California</t>
  </si>
  <si>
    <t>inc2005 - 192California</t>
  </si>
  <si>
    <t>inc2005 - 292California</t>
  </si>
  <si>
    <t>inc2005 - 392California</t>
  </si>
  <si>
    <t>inc2005 - 492California</t>
  </si>
  <si>
    <t>inc2006 - 192California</t>
  </si>
  <si>
    <t>inc2006 - 292California</t>
  </si>
  <si>
    <t>inc2006 - 392California</t>
  </si>
  <si>
    <t>inc2006 - 492California</t>
  </si>
  <si>
    <t>inc2007 - 192California</t>
  </si>
  <si>
    <t>inc2007 - 292California</t>
  </si>
  <si>
    <t>inc2007 - 392California</t>
  </si>
  <si>
    <t>inc2007 - 492California</t>
  </si>
  <si>
    <t>inc2008 - 192California</t>
  </si>
  <si>
    <t>inc2008 - 292California</t>
  </si>
  <si>
    <t>inc2008 - 392California</t>
  </si>
  <si>
    <t>inc2008 - 492California</t>
  </si>
  <si>
    <t>inc2009 - 192California</t>
  </si>
  <si>
    <t>inc2004 - 192Multi-state</t>
  </si>
  <si>
    <t>inc2004 - 292Multi-state</t>
  </si>
  <si>
    <t>inc2004 - 392Multi-state</t>
  </si>
  <si>
    <t>inc2004 - 492Multi-state</t>
  </si>
  <si>
    <t>inc2005 - 192Multi-state</t>
  </si>
  <si>
    <t>inc2005 - 292Multi-state</t>
  </si>
  <si>
    <t>inc2005 - 392Multi-state</t>
  </si>
  <si>
    <t>inc2005 - 492Multi-state</t>
  </si>
  <si>
    <t>inc2006 - 192Multi-state</t>
  </si>
  <si>
    <t>inc2006 - 292Multi-state</t>
  </si>
  <si>
    <t>inc2006 - 392Multi-state</t>
  </si>
  <si>
    <t>inc2006 - 492Multi-state</t>
  </si>
  <si>
    <t>inc2007 - 192Multi-state</t>
  </si>
  <si>
    <t>inc2007 - 292Multi-state</t>
  </si>
  <si>
    <t>inc2007 - 392Multi-state</t>
  </si>
  <si>
    <t>inc2007 - 492Multi-state</t>
  </si>
  <si>
    <t>inc2008 - 192Multi-state</t>
  </si>
  <si>
    <t>inc2008 - 292Multi-state</t>
  </si>
  <si>
    <t>inc2008 - 392Multi-state</t>
  </si>
  <si>
    <t>inc2008 - 492Multi-state</t>
  </si>
  <si>
    <t>inc2009 - 192Multi-state</t>
  </si>
  <si>
    <t>inc2004 - 193Arizona</t>
  </si>
  <si>
    <t>inc2004 - 293Arizona</t>
  </si>
  <si>
    <t>inc2004 - 393Arizona</t>
  </si>
  <si>
    <t>inc2004 - 493Arizona</t>
  </si>
  <si>
    <t>inc2005 - 193Arizona</t>
  </si>
  <si>
    <t>inc2005 - 293Arizona</t>
  </si>
  <si>
    <t>inc2005 - 393Arizona</t>
  </si>
  <si>
    <t>inc2005 - 493Arizona</t>
  </si>
  <si>
    <t>inc2006 - 193Arizona</t>
  </si>
  <si>
    <t>inc2006 - 293Arizona</t>
  </si>
  <si>
    <t>inc2006 - 393Arizona</t>
  </si>
  <si>
    <t>inc2006 - 493Arizona</t>
  </si>
  <si>
    <t>inc2007 - 193Arizona</t>
  </si>
  <si>
    <t>inc2007 - 293Arizona</t>
  </si>
  <si>
    <t>inc2007 - 393Arizona</t>
  </si>
  <si>
    <t>inc2007 - 493Arizona</t>
  </si>
  <si>
    <t>inc2008 - 193Arizona</t>
  </si>
  <si>
    <t>inc2008 - 293Arizona</t>
  </si>
  <si>
    <t>inc2008 - 393Arizona</t>
  </si>
  <si>
    <t>inc2008 - 493Arizona</t>
  </si>
  <si>
    <t>inc2009 - 193Arizona</t>
  </si>
  <si>
    <t>inc2004 - 193California</t>
  </si>
  <si>
    <t>inc2004 - 293California</t>
  </si>
  <si>
    <t>inc2004 - 393California</t>
  </si>
  <si>
    <t>inc2004 - 493California</t>
  </si>
  <si>
    <t>inc2005 - 193California</t>
  </si>
  <si>
    <t>inc2005 - 293California</t>
  </si>
  <si>
    <t>inc2005 - 393California</t>
  </si>
  <si>
    <t>inc2005 - 493California</t>
  </si>
  <si>
    <t>inc2006 - 193California</t>
  </si>
  <si>
    <t>inc2006 - 293California</t>
  </si>
  <si>
    <t>inc2006 - 393California</t>
  </si>
  <si>
    <t>inc2006 - 493California</t>
  </si>
  <si>
    <t>inc2007 - 193California</t>
  </si>
  <si>
    <t>inc2007 - 293California</t>
  </si>
  <si>
    <t>inc2007 - 393California</t>
  </si>
  <si>
    <t>inc2007 - 493California</t>
  </si>
  <si>
    <t>inc2008 - 193California</t>
  </si>
  <si>
    <t>inc2008 - 293California</t>
  </si>
  <si>
    <t>inc2008 - 393California</t>
  </si>
  <si>
    <t>inc2008 - 493California</t>
  </si>
  <si>
    <t>inc2009 - 193California</t>
  </si>
  <si>
    <t>inc2004 - 193Multi-state</t>
  </si>
  <si>
    <t>inc2004 - 293Multi-state</t>
  </si>
  <si>
    <t>inc2004 - 393Multi-state</t>
  </si>
  <si>
    <t>inc2004 - 493Multi-state</t>
  </si>
  <si>
    <t>inc2005 - 193Multi-state</t>
  </si>
  <si>
    <t>inc2005 - 293Multi-state</t>
  </si>
  <si>
    <t>inc2005 - 393Multi-state</t>
  </si>
  <si>
    <t>inc2005 - 493Multi-state</t>
  </si>
  <si>
    <t>inc2006 - 193Multi-state</t>
  </si>
  <si>
    <t>inc2006 - 293Multi-state</t>
  </si>
  <si>
    <t>inc2006 - 393Multi-state</t>
  </si>
  <si>
    <t>inc2006 - 493Multi-state</t>
  </si>
  <si>
    <t>inc2007 - 193Multi-state</t>
  </si>
  <si>
    <t>inc2007 - 293Multi-state</t>
  </si>
  <si>
    <t>inc2007 - 393Multi-state</t>
  </si>
  <si>
    <t>inc2007 - 493Multi-state</t>
  </si>
  <si>
    <t>inc2008 - 193Multi-state</t>
  </si>
  <si>
    <t>inc2008 - 293Multi-state</t>
  </si>
  <si>
    <t>inc2008 - 393Multi-state</t>
  </si>
  <si>
    <t>inc2008 - 493Multi-state</t>
  </si>
  <si>
    <t>inc2009 - 193Multi-state</t>
  </si>
  <si>
    <t>inc2004 - 194Arizona</t>
  </si>
  <si>
    <t>inc2004 - 294Arizona</t>
  </si>
  <si>
    <t>inc2004 - 394Arizona</t>
  </si>
  <si>
    <t>inc2004 - 494Arizona</t>
  </si>
  <si>
    <t>inc2005 - 194Arizona</t>
  </si>
  <si>
    <t>inc2005 - 294Arizona</t>
  </si>
  <si>
    <t>inc2005 - 394Arizona</t>
  </si>
  <si>
    <t>inc2005 - 494Arizona</t>
  </si>
  <si>
    <t>inc2006 - 194Arizona</t>
  </si>
  <si>
    <t>inc2006 - 294Arizona</t>
  </si>
  <si>
    <t>inc2006 - 394Arizona</t>
  </si>
  <si>
    <t>inc2006 - 494Arizona</t>
  </si>
  <si>
    <t>inc2007 - 194Arizona</t>
  </si>
  <si>
    <t>inc2007 - 294Arizona</t>
  </si>
  <si>
    <t>inc2007 - 394Arizona</t>
  </si>
  <si>
    <t>inc2007 - 494Arizona</t>
  </si>
  <si>
    <t>inc2008 - 194Arizona</t>
  </si>
  <si>
    <t>inc2008 - 294Arizona</t>
  </si>
  <si>
    <t>inc2008 - 394Arizona</t>
  </si>
  <si>
    <t>inc2008 - 494Arizona</t>
  </si>
  <si>
    <t>inc2009 - 194Arizona</t>
  </si>
  <si>
    <t>inc2004 - 194California</t>
  </si>
  <si>
    <t>inc2004 - 294California</t>
  </si>
  <si>
    <t>inc2004 - 394California</t>
  </si>
  <si>
    <t>inc2004 - 494California</t>
  </si>
  <si>
    <t>inc2005 - 194California</t>
  </si>
  <si>
    <t>inc2005 - 294California</t>
  </si>
  <si>
    <t>inc2005 - 394California</t>
  </si>
  <si>
    <t>inc2005 - 494California</t>
  </si>
  <si>
    <t>inc2006 - 194California</t>
  </si>
  <si>
    <t>inc2006 - 294California</t>
  </si>
  <si>
    <t>inc2006 - 394California</t>
  </si>
  <si>
    <t>inc2006 - 494California</t>
  </si>
  <si>
    <t>inc2007 - 194California</t>
  </si>
  <si>
    <t>inc2007 - 294California</t>
  </si>
  <si>
    <t>inc2007 - 394California</t>
  </si>
  <si>
    <t>inc2007 - 494California</t>
  </si>
  <si>
    <t>inc2008 - 194California</t>
  </si>
  <si>
    <t>inc2008 - 294California</t>
  </si>
  <si>
    <t>inc2008 - 394California</t>
  </si>
  <si>
    <t>inc2008 - 494California</t>
  </si>
  <si>
    <t>inc2009 - 194California</t>
  </si>
  <si>
    <t>inc2004 - 194Multi-state</t>
  </si>
  <si>
    <t>inc2004 - 294Multi-state</t>
  </si>
  <si>
    <t>inc2004 - 394Multi-state</t>
  </si>
  <si>
    <t>inc2004 - 494Multi-state</t>
  </si>
  <si>
    <t>inc2005 - 194Multi-state</t>
  </si>
  <si>
    <t>inc2005 - 294Multi-state</t>
  </si>
  <si>
    <t>inc2005 - 394Multi-state</t>
  </si>
  <si>
    <t>inc2005 - 494Multi-state</t>
  </si>
  <si>
    <t>inc2006 - 194Multi-state</t>
  </si>
  <si>
    <t>inc2006 - 294Multi-state</t>
  </si>
  <si>
    <t>inc2006 - 394Multi-state</t>
  </si>
  <si>
    <t>inc2006 - 494Multi-state</t>
  </si>
  <si>
    <t>inc2007 - 194Multi-state</t>
  </si>
  <si>
    <t>inc2007 - 294Multi-state</t>
  </si>
  <si>
    <t>inc2007 - 394Multi-state</t>
  </si>
  <si>
    <t>inc2007 - 494Multi-state</t>
  </si>
  <si>
    <t>inc2008 - 194Multi-state</t>
  </si>
  <si>
    <t>inc2008 - 294Multi-state</t>
  </si>
  <si>
    <t>inc2008 - 394Multi-state</t>
  </si>
  <si>
    <t>inc2008 - 494Multi-state</t>
  </si>
  <si>
    <t>inc2009 - 194Multi-state</t>
  </si>
  <si>
    <t>exc2004 - 191Arizona</t>
  </si>
  <si>
    <t>exc2004 - 291Arizona</t>
  </si>
  <si>
    <t>exc2004 - 391Arizona</t>
  </si>
  <si>
    <t>exc2004 - 491Arizona</t>
  </si>
  <si>
    <t>exc2005 - 191Arizona</t>
  </si>
  <si>
    <t>exc2005 - 291Arizona</t>
  </si>
  <si>
    <t>exc2005 - 391Arizona</t>
  </si>
  <si>
    <t>exc2005 - 491Arizona</t>
  </si>
  <si>
    <t>exc2006 - 191Arizona</t>
  </si>
  <si>
    <t>exc2006 - 291Arizona</t>
  </si>
  <si>
    <t>exc2006 - 391Arizona</t>
  </si>
  <si>
    <t>exc2006 - 491Arizona</t>
  </si>
  <si>
    <t>exc2007 - 191Arizona</t>
  </si>
  <si>
    <t>exc2007 - 291Arizona</t>
  </si>
  <si>
    <t>exc2007 - 391Arizona</t>
  </si>
  <si>
    <t>exc2007 - 491Arizona</t>
  </si>
  <si>
    <t>exc2008 - 191Arizona</t>
  </si>
  <si>
    <t>exc2008 - 291Arizona</t>
  </si>
  <si>
    <t>exc2008 - 391Arizona</t>
  </si>
  <si>
    <t>exc2008 - 491Arizona</t>
  </si>
  <si>
    <t>exc2009 - 191Arizona</t>
  </si>
  <si>
    <t>exc2004 - 191California</t>
  </si>
  <si>
    <t>exc2004 - 291California</t>
  </si>
  <si>
    <t>exc2004 - 391California</t>
  </si>
  <si>
    <t>exc2004 - 491California</t>
  </si>
  <si>
    <t>exc2005 - 191California</t>
  </si>
  <si>
    <t>exc2005 - 291California</t>
  </si>
  <si>
    <t>exc2005 - 391California</t>
  </si>
  <si>
    <t>exc2005 - 491California</t>
  </si>
  <si>
    <t>exc2006 - 191California</t>
  </si>
  <si>
    <t>exc2006 - 291California</t>
  </si>
  <si>
    <t>exc2006 - 391California</t>
  </si>
  <si>
    <t>exc2006 - 491California</t>
  </si>
  <si>
    <t>exc2007 - 191California</t>
  </si>
  <si>
    <t>exc2007 - 291California</t>
  </si>
  <si>
    <t>exc2007 - 391California</t>
  </si>
  <si>
    <t>exc2007 - 491California</t>
  </si>
  <si>
    <t>exc2008 - 191California</t>
  </si>
  <si>
    <t>exc2008 - 291California</t>
  </si>
  <si>
    <t>exc2008 - 391California</t>
  </si>
  <si>
    <t>exc2008 - 491California</t>
  </si>
  <si>
    <t>exc2009 - 191California</t>
  </si>
  <si>
    <t>exc2004 - 191Multi-state</t>
  </si>
  <si>
    <t>exc2004 - 291Multi-state</t>
  </si>
  <si>
    <t>exc2004 - 391Multi-state</t>
  </si>
  <si>
    <t>exc2004 - 491Multi-state</t>
  </si>
  <si>
    <t>exc2005 - 191Multi-state</t>
  </si>
  <si>
    <t>exc2005 - 291Multi-state</t>
  </si>
  <si>
    <t>exc2005 - 391Multi-state</t>
  </si>
  <si>
    <t>exc2005 - 491Multi-state</t>
  </si>
  <si>
    <t>exc2006 - 191Multi-state</t>
  </si>
  <si>
    <t>exc2006 - 291Multi-state</t>
  </si>
  <si>
    <t>exc2006 - 391Multi-state</t>
  </si>
  <si>
    <t>exc2006 - 491Multi-state</t>
  </si>
  <si>
    <t>exc2007 - 191Multi-state</t>
  </si>
  <si>
    <t>exc2007 - 291Multi-state</t>
  </si>
  <si>
    <t>exc2007 - 391Multi-state</t>
  </si>
  <si>
    <t>exc2007 - 491Multi-state</t>
  </si>
  <si>
    <t>exc2008 - 191Multi-state</t>
  </si>
  <si>
    <t>exc2008 - 291Multi-state</t>
  </si>
  <si>
    <t>exc2008 - 391Multi-state</t>
  </si>
  <si>
    <t>exc2008 - 491Multi-state</t>
  </si>
  <si>
    <t>exc2009 - 191Multi-state</t>
  </si>
  <si>
    <t>exc2004 - 192Arizona</t>
  </si>
  <si>
    <t>exc2004 - 292Arizona</t>
  </si>
  <si>
    <t>exc2004 - 392Arizona</t>
  </si>
  <si>
    <t>exc2004 - 492Arizona</t>
  </si>
  <si>
    <t>exc2005 - 192Arizona</t>
  </si>
  <si>
    <t>exc2005 - 292Arizona</t>
  </si>
  <si>
    <t>exc2005 - 392Arizona</t>
  </si>
  <si>
    <t>exc2005 - 492Arizona</t>
  </si>
  <si>
    <t>exc2006 - 192Arizona</t>
  </si>
  <si>
    <t>exc2006 - 292Arizona</t>
  </si>
  <si>
    <t>exc2006 - 392Arizona</t>
  </si>
  <si>
    <t>exc2006 - 492Arizona</t>
  </si>
  <si>
    <t>exc2007 - 192Arizona</t>
  </si>
  <si>
    <t>exc2007 - 292Arizona</t>
  </si>
  <si>
    <t>exc2007 - 392Arizona</t>
  </si>
  <si>
    <t>exc2007 - 492Arizona</t>
  </si>
  <si>
    <t>exc2008 - 192Arizona</t>
  </si>
  <si>
    <t>exc2008 - 292Arizona</t>
  </si>
  <si>
    <t>exc2008 - 392Arizona</t>
  </si>
  <si>
    <t>exc2008 - 492Arizona</t>
  </si>
  <si>
    <t>exc2009 - 192Arizona</t>
  </si>
  <si>
    <t>exc2004 - 192California</t>
  </si>
  <si>
    <t>exc2004 - 292California</t>
  </si>
  <si>
    <t>exc2004 - 392California</t>
  </si>
  <si>
    <t>exc2004 - 492California</t>
  </si>
  <si>
    <t>exc2005 - 192California</t>
  </si>
  <si>
    <t>exc2005 - 292California</t>
  </si>
  <si>
    <t>exc2005 - 392California</t>
  </si>
  <si>
    <t>exc2005 - 492California</t>
  </si>
  <si>
    <t>exc2006 - 192California</t>
  </si>
  <si>
    <t>exc2006 - 292California</t>
  </si>
  <si>
    <t>exc2006 - 392California</t>
  </si>
  <si>
    <t>exc2006 - 492California</t>
  </si>
  <si>
    <t>exc2007 - 192California</t>
  </si>
  <si>
    <t>exc2007 - 292California</t>
  </si>
  <si>
    <t>exc2007 - 392California</t>
  </si>
  <si>
    <t>exc2007 - 492California</t>
  </si>
  <si>
    <t>exc2008 - 192California</t>
  </si>
  <si>
    <t>exc2008 - 292California</t>
  </si>
  <si>
    <t>exc2008 - 392California</t>
  </si>
  <si>
    <t>exc2008 - 492California</t>
  </si>
  <si>
    <t>exc2009 - 192California</t>
  </si>
  <si>
    <t>exc2004 - 192Multi-state</t>
  </si>
  <si>
    <t>exc2004 - 292Multi-state</t>
  </si>
  <si>
    <t>exc2004 - 392Multi-state</t>
  </si>
  <si>
    <t>exc2004 - 492Multi-state</t>
  </si>
  <si>
    <t>exc2005 - 192Multi-state</t>
  </si>
  <si>
    <t>exc2005 - 292Multi-state</t>
  </si>
  <si>
    <t>exc2005 - 392Multi-state</t>
  </si>
  <si>
    <t>exc2005 - 492Multi-state</t>
  </si>
  <si>
    <t>exc2006 - 192Multi-state</t>
  </si>
  <si>
    <t>exc2006 - 292Multi-state</t>
  </si>
  <si>
    <t>exc2006 - 392Multi-state</t>
  </si>
  <si>
    <t>exc2006 - 492Multi-state</t>
  </si>
  <si>
    <t>exc2007 - 192Multi-state</t>
  </si>
  <si>
    <t>exc2007 - 292Multi-state</t>
  </si>
  <si>
    <t>exc2007 - 392Multi-state</t>
  </si>
  <si>
    <t>exc2007 - 492Multi-state</t>
  </si>
  <si>
    <t>exc2008 - 192Multi-state</t>
  </si>
  <si>
    <t>exc2008 - 292Multi-state</t>
  </si>
  <si>
    <t>exc2008 - 392Multi-state</t>
  </si>
  <si>
    <t>exc2008 - 492Multi-state</t>
  </si>
  <si>
    <t>exc2009 - 192Multi-state</t>
  </si>
  <si>
    <t>exc2004 - 193Arizona</t>
  </si>
  <si>
    <t>exc2004 - 293Arizona</t>
  </si>
  <si>
    <t>exc2004 - 393Arizona</t>
  </si>
  <si>
    <t>exc2004 - 493Arizona</t>
  </si>
  <si>
    <t>exc2005 - 193Arizona</t>
  </si>
  <si>
    <t>exc2005 - 293Arizona</t>
  </si>
  <si>
    <t>exc2005 - 393Arizona</t>
  </si>
  <si>
    <t>exc2005 - 493Arizona</t>
  </si>
  <si>
    <t>exc2006 - 193Arizona</t>
  </si>
  <si>
    <t>exc2006 - 293Arizona</t>
  </si>
  <si>
    <t>exc2006 - 393Arizona</t>
  </si>
  <si>
    <t>exc2006 - 493Arizona</t>
  </si>
  <si>
    <t>exc2007 - 193Arizona</t>
  </si>
  <si>
    <t>exc2007 - 293Arizona</t>
  </si>
  <si>
    <t>exc2007 - 393Arizona</t>
  </si>
  <si>
    <t>exc2007 - 493Arizona</t>
  </si>
  <si>
    <t>exc2008 - 193Arizona</t>
  </si>
  <si>
    <t>exc2008 - 293Arizona</t>
  </si>
  <si>
    <t>exc2008 - 393Arizona</t>
  </si>
  <si>
    <t>exc2008 - 493Arizona</t>
  </si>
  <si>
    <t>exc2009 - 193Arizona</t>
  </si>
  <si>
    <t>exc2004 - 193California</t>
  </si>
  <si>
    <t>exc2004 - 293California</t>
  </si>
  <si>
    <t>exc2004 - 393California</t>
  </si>
  <si>
    <t>exc2004 - 493California</t>
  </si>
  <si>
    <t>exc2005 - 193California</t>
  </si>
  <si>
    <t>exc2005 - 293California</t>
  </si>
  <si>
    <t>exc2005 - 393California</t>
  </si>
  <si>
    <t>exc2005 - 493California</t>
  </si>
  <si>
    <t>exc2006 - 193California</t>
  </si>
  <si>
    <t>exc2006 - 293California</t>
  </si>
  <si>
    <t>exc2006 - 393California</t>
  </si>
  <si>
    <t>exc2006 - 493California</t>
  </si>
  <si>
    <t>exc2007 - 193California</t>
  </si>
  <si>
    <t>exc2007 - 293California</t>
  </si>
  <si>
    <t>exc2007 - 393California</t>
  </si>
  <si>
    <t>exc2007 - 493California</t>
  </si>
  <si>
    <t>exc2008 - 193California</t>
  </si>
  <si>
    <t>exc2008 - 293California</t>
  </si>
  <si>
    <t>exc2008 - 393California</t>
  </si>
  <si>
    <t>exc2008 - 493California</t>
  </si>
  <si>
    <t>exc2009 - 193California</t>
  </si>
  <si>
    <t>exc2004 - 193Multi-state</t>
  </si>
  <si>
    <t>exc2004 - 293Multi-state</t>
  </si>
  <si>
    <t>exc2004 - 393Multi-state</t>
  </si>
  <si>
    <t>exc2004 - 493Multi-state</t>
  </si>
  <si>
    <t>exc2005 - 193Multi-state</t>
  </si>
  <si>
    <t>exc2005 - 293Multi-state</t>
  </si>
  <si>
    <t>exc2005 - 393Multi-state</t>
  </si>
  <si>
    <t>exc2005 - 493Multi-state</t>
  </si>
  <si>
    <t>exc2006 - 193Multi-state</t>
  </si>
  <si>
    <t>exc2006 - 293Multi-state</t>
  </si>
  <si>
    <t>exc2006 - 393Multi-state</t>
  </si>
  <si>
    <t>exc2006 - 493Multi-state</t>
  </si>
  <si>
    <t>exc2007 - 193Multi-state</t>
  </si>
  <si>
    <t>exc2007 - 293Multi-state</t>
  </si>
  <si>
    <t>exc2007 - 393Multi-state</t>
  </si>
  <si>
    <t>exc2007 - 493Multi-state</t>
  </si>
  <si>
    <t>exc2008 - 193Multi-state</t>
  </si>
  <si>
    <t>exc2008 - 293Multi-state</t>
  </si>
  <si>
    <t>exc2008 - 393Multi-state</t>
  </si>
  <si>
    <t>exc2008 - 493Multi-state</t>
  </si>
  <si>
    <t>exc2009 - 193Multi-state</t>
  </si>
  <si>
    <t>exc2004 - 194Arizona</t>
  </si>
  <si>
    <t>exc2004 - 294Arizona</t>
  </si>
  <si>
    <t>exc2004 - 394Arizona</t>
  </si>
  <si>
    <t>exc2004 - 494Arizona</t>
  </si>
  <si>
    <t>exc2005 - 194Arizona</t>
  </si>
  <si>
    <t>exc2005 - 294Arizona</t>
  </si>
  <si>
    <t>exc2005 - 394Arizona</t>
  </si>
  <si>
    <t>exc2005 - 494Arizona</t>
  </si>
  <si>
    <t>exc2006 - 194Arizona</t>
  </si>
  <si>
    <t>exc2006 - 294Arizona</t>
  </si>
  <si>
    <t>exc2006 - 394Arizona</t>
  </si>
  <si>
    <t>exc2006 - 494Arizona</t>
  </si>
  <si>
    <t>exc2007 - 194Arizona</t>
  </si>
  <si>
    <t>exc2007 - 294Arizona</t>
  </si>
  <si>
    <t>exc2007 - 394Arizona</t>
  </si>
  <si>
    <t>exc2007 - 494Arizona</t>
  </si>
  <si>
    <t>exc2008 - 194Arizona</t>
  </si>
  <si>
    <t>exc2008 - 294Arizona</t>
  </si>
  <si>
    <t>exc2008 - 394Arizona</t>
  </si>
  <si>
    <t>exc2008 - 494Arizona</t>
  </si>
  <si>
    <t>exc2009 - 194Arizona</t>
  </si>
  <si>
    <t>exc2004 - 194California</t>
  </si>
  <si>
    <t>exc2004 - 294California</t>
  </si>
  <si>
    <t>exc2004 - 394California</t>
  </si>
  <si>
    <t>exc2004 - 494California</t>
  </si>
  <si>
    <t>exc2005 - 194California</t>
  </si>
  <si>
    <t>exc2005 - 294California</t>
  </si>
  <si>
    <t>exc2005 - 394California</t>
  </si>
  <si>
    <t>exc2005 - 494California</t>
  </si>
  <si>
    <t>exc2006 - 194California</t>
  </si>
  <si>
    <t>exc2006 - 294California</t>
  </si>
  <si>
    <t>exc2006 - 394California</t>
  </si>
  <si>
    <t>exc2006 - 494California</t>
  </si>
  <si>
    <t>exc2007 - 194California</t>
  </si>
  <si>
    <t>exc2007 - 294California</t>
  </si>
  <si>
    <t>exc2007 - 394California</t>
  </si>
  <si>
    <t>exc2007 - 494California</t>
  </si>
  <si>
    <t>exc2008 - 194California</t>
  </si>
  <si>
    <t>exc2008 - 294California</t>
  </si>
  <si>
    <t>exc2008 - 394California</t>
  </si>
  <si>
    <t>exc2008 - 494California</t>
  </si>
  <si>
    <t>exc2009 - 194California</t>
  </si>
  <si>
    <t>exc2004 - 194Multi-state</t>
  </si>
  <si>
    <t>exc2004 - 294Multi-state</t>
  </si>
  <si>
    <t>exc2004 - 394Multi-state</t>
  </si>
  <si>
    <t>exc2004 - 494Multi-state</t>
  </si>
  <si>
    <t>exc2005 - 194Multi-state</t>
  </si>
  <si>
    <t>exc2005 - 294Multi-state</t>
  </si>
  <si>
    <t>exc2005 - 394Multi-state</t>
  </si>
  <si>
    <t>exc2005 - 494Multi-state</t>
  </si>
  <si>
    <t>exc2006 - 194Multi-state</t>
  </si>
  <si>
    <t>exc2006 - 294Multi-state</t>
  </si>
  <si>
    <t>exc2006 - 394Multi-state</t>
  </si>
  <si>
    <t>exc2006 - 494Multi-state</t>
  </si>
  <si>
    <t>exc2007 - 194Multi-state</t>
  </si>
  <si>
    <t>exc2007 - 294Multi-state</t>
  </si>
  <si>
    <t>exc2007 - 394Multi-state</t>
  </si>
  <si>
    <t>exc2007 - 494Multi-state</t>
  </si>
  <si>
    <t>exc2008 - 194Multi-state</t>
  </si>
  <si>
    <t>exc2008 - 294Multi-state</t>
  </si>
  <si>
    <t>exc2008 - 394Multi-state</t>
  </si>
  <si>
    <t>exc2008 - 494Multi-state</t>
  </si>
  <si>
    <t>exc2009 - 194Multi-state</t>
  </si>
  <si>
    <t>TPremium</t>
  </si>
  <si>
    <t>TFrequency</t>
  </si>
  <si>
    <t>TSeverity</t>
  </si>
  <si>
    <t>incLinear191Arizona</t>
  </si>
  <si>
    <t>incLinear291Arizona</t>
  </si>
  <si>
    <t>incLinear391Arizona</t>
  </si>
  <si>
    <t>incLinear491Arizona</t>
  </si>
  <si>
    <t>incLinear191California</t>
  </si>
  <si>
    <t>incLinear291California</t>
  </si>
  <si>
    <t>incLinear391California</t>
  </si>
  <si>
    <t>incLinear491California</t>
  </si>
  <si>
    <t>incLinear191Multi-state</t>
  </si>
  <si>
    <t>incLinear291Multi-state</t>
  </si>
  <si>
    <t>incLinear391Multi-state</t>
  </si>
  <si>
    <t>incLinear491Multi-state</t>
  </si>
  <si>
    <t>incLinear192Arizona</t>
  </si>
  <si>
    <t>incLinear292Arizona</t>
  </si>
  <si>
    <t>incLinear392Arizona</t>
  </si>
  <si>
    <t>incLinear492Arizona</t>
  </si>
  <si>
    <t>incLinear192California</t>
  </si>
  <si>
    <t>incLinear292California</t>
  </si>
  <si>
    <t>incLinear392California</t>
  </si>
  <si>
    <t>incLinear492California</t>
  </si>
  <si>
    <t>incLinear192Multi-state</t>
  </si>
  <si>
    <t>incLinear292Multi-state</t>
  </si>
  <si>
    <t>incLinear392Multi-state</t>
  </si>
  <si>
    <t>incLinear492Multi-state</t>
  </si>
  <si>
    <t>incLinear193Arizona</t>
  </si>
  <si>
    <t>incLinear293Arizona</t>
  </si>
  <si>
    <t>incLinear393Arizona</t>
  </si>
  <si>
    <t>incLinear493Arizona</t>
  </si>
  <si>
    <t>incLinear193California</t>
  </si>
  <si>
    <t>incLinear293California</t>
  </si>
  <si>
    <t>incLinear393California</t>
  </si>
  <si>
    <t>incLinear493California</t>
  </si>
  <si>
    <t>incLinear193Multi-state</t>
  </si>
  <si>
    <t>incLinear293Multi-state</t>
  </si>
  <si>
    <t>incLinear393Multi-state</t>
  </si>
  <si>
    <t>incLinear493Multi-state</t>
  </si>
  <si>
    <t>incLinear194Arizona</t>
  </si>
  <si>
    <t>incLinear294Arizona</t>
  </si>
  <si>
    <t>incLinear394Arizona</t>
  </si>
  <si>
    <t>incLinear494Arizona</t>
  </si>
  <si>
    <t>incLinear194California</t>
  </si>
  <si>
    <t>incLinear294California</t>
  </si>
  <si>
    <t>incLinear394California</t>
  </si>
  <si>
    <t>incLinear494California</t>
  </si>
  <si>
    <t>incLinear194Multi-state</t>
  </si>
  <si>
    <t>incLinear294Multi-state</t>
  </si>
  <si>
    <t>incLinear394Multi-state</t>
  </si>
  <si>
    <t>incLinear494Multi-state</t>
  </si>
  <si>
    <t>incExpon191Arizona</t>
  </si>
  <si>
    <t>incExpon291Arizona</t>
  </si>
  <si>
    <t>incExpon391Arizona</t>
  </si>
  <si>
    <t>incExpon491Arizona</t>
  </si>
  <si>
    <t>incExpon191California</t>
  </si>
  <si>
    <t>incExpon291California</t>
  </si>
  <si>
    <t>incExpon391California</t>
  </si>
  <si>
    <t>incExpon491California</t>
  </si>
  <si>
    <t>incExpon191Multi-state</t>
  </si>
  <si>
    <t>incExpon291Multi-state</t>
  </si>
  <si>
    <t>incExpon391Multi-state</t>
  </si>
  <si>
    <t>incExpon491Multi-state</t>
  </si>
  <si>
    <t>incExpon192Arizona</t>
  </si>
  <si>
    <t>incExpon292Arizona</t>
  </si>
  <si>
    <t>incExpon392Arizona</t>
  </si>
  <si>
    <t>incExpon492Arizona</t>
  </si>
  <si>
    <t>incExpon192California</t>
  </si>
  <si>
    <t>incExpon292California</t>
  </si>
  <si>
    <t>incExpon392California</t>
  </si>
  <si>
    <t>incExpon492California</t>
  </si>
  <si>
    <t>incExpon192Multi-state</t>
  </si>
  <si>
    <t>incExpon292Multi-state</t>
  </si>
  <si>
    <t>incExpon392Multi-state</t>
  </si>
  <si>
    <t>incExpon492Multi-state</t>
  </si>
  <si>
    <t>incExpon193Arizona</t>
  </si>
  <si>
    <t>incExpon293Arizona</t>
  </si>
  <si>
    <t>incExpon393Arizona</t>
  </si>
  <si>
    <t>incExpon493Arizona</t>
  </si>
  <si>
    <t>incExpon193California</t>
  </si>
  <si>
    <t>incExpon293California</t>
  </si>
  <si>
    <t>incExpon393California</t>
  </si>
  <si>
    <t>incExpon493California</t>
  </si>
  <si>
    <t>incExpon193Multi-state</t>
  </si>
  <si>
    <t>incExpon293Multi-state</t>
  </si>
  <si>
    <t>incExpon393Multi-state</t>
  </si>
  <si>
    <t>incExpon493Multi-state</t>
  </si>
  <si>
    <t>incExpon194Arizona</t>
  </si>
  <si>
    <t>incExpon294Arizona</t>
  </si>
  <si>
    <t>incExpon394Arizona</t>
  </si>
  <si>
    <t>incExpon494Arizona</t>
  </si>
  <si>
    <t>incExpon194California</t>
  </si>
  <si>
    <t>incExpon294California</t>
  </si>
  <si>
    <t>incExpon394California</t>
  </si>
  <si>
    <t>incExpon494California</t>
  </si>
  <si>
    <t>incExpon194Multi-state</t>
  </si>
  <si>
    <t>incExpon294Multi-state</t>
  </si>
  <si>
    <t>incExpon394Multi-state</t>
  </si>
  <si>
    <t>incExpon494Multi-state</t>
  </si>
  <si>
    <t>incLR-Sqr191Arizona</t>
  </si>
  <si>
    <t>incLR-Sqr291Arizona</t>
  </si>
  <si>
    <t>incLR-Sqr391Arizona</t>
  </si>
  <si>
    <t>incLR-Sqr491Arizona</t>
  </si>
  <si>
    <t>incLR-Sqr191California</t>
  </si>
  <si>
    <t>incLR-Sqr291California</t>
  </si>
  <si>
    <t>incLR-Sqr391California</t>
  </si>
  <si>
    <t>incLR-Sqr491California</t>
  </si>
  <si>
    <t>incLR-Sqr191Multi-state</t>
  </si>
  <si>
    <t>incLR-Sqr291Multi-state</t>
  </si>
  <si>
    <t>incLR-Sqr391Multi-state</t>
  </si>
  <si>
    <t>incLR-Sqr491Multi-state</t>
  </si>
  <si>
    <t>incLR-Sqr192Arizona</t>
  </si>
  <si>
    <t>incLR-Sqr292Arizona</t>
  </si>
  <si>
    <t>incLR-Sqr392Arizona</t>
  </si>
  <si>
    <t>incLR-Sqr492Arizona</t>
  </si>
  <si>
    <t>incLR-Sqr192California</t>
  </si>
  <si>
    <t>incLR-Sqr292California</t>
  </si>
  <si>
    <t>incLR-Sqr392California</t>
  </si>
  <si>
    <t>incLR-Sqr492California</t>
  </si>
  <si>
    <t>incLR-Sqr192Multi-state</t>
  </si>
  <si>
    <t>incLR-Sqr292Multi-state</t>
  </si>
  <si>
    <t>incLR-Sqr392Multi-state</t>
  </si>
  <si>
    <t>incLR-Sqr492Multi-state</t>
  </si>
  <si>
    <t>incLR-Sqr193Arizona</t>
  </si>
  <si>
    <t>incLR-Sqr293Arizona</t>
  </si>
  <si>
    <t>incLR-Sqr393Arizona</t>
  </si>
  <si>
    <t>incLR-Sqr493Arizona</t>
  </si>
  <si>
    <t>incLR-Sqr193California</t>
  </si>
  <si>
    <t>incLR-Sqr293California</t>
  </si>
  <si>
    <t>incLR-Sqr393California</t>
  </si>
  <si>
    <t>incLR-Sqr493California</t>
  </si>
  <si>
    <t>incLR-Sqr193Multi-state</t>
  </si>
  <si>
    <t>incLR-Sqr293Multi-state</t>
  </si>
  <si>
    <t>incLR-Sqr393Multi-state</t>
  </si>
  <si>
    <t>incLR-Sqr493Multi-state</t>
  </si>
  <si>
    <t>incLR-Sqr194Arizona</t>
  </si>
  <si>
    <t>incLR-Sqr294Arizona</t>
  </si>
  <si>
    <t>incLR-Sqr394Arizona</t>
  </si>
  <si>
    <t>incLR-Sqr494Arizona</t>
  </si>
  <si>
    <t>incLR-Sqr194California</t>
  </si>
  <si>
    <t>incLR-Sqr294California</t>
  </si>
  <si>
    <t>incLR-Sqr394California</t>
  </si>
  <si>
    <t>incLR-Sqr494California</t>
  </si>
  <si>
    <t>incLR-Sqr194Multi-state</t>
  </si>
  <si>
    <t>incLR-Sqr294Multi-state</t>
  </si>
  <si>
    <t>incLR-Sqr394Multi-state</t>
  </si>
  <si>
    <t>incLR-Sqr494Multi-state</t>
  </si>
  <si>
    <t>incER-Sqr191Arizona</t>
  </si>
  <si>
    <t>incER-Sqr291Arizona</t>
  </si>
  <si>
    <t>incER-Sqr391Arizona</t>
  </si>
  <si>
    <t>incER-Sqr491Arizona</t>
  </si>
  <si>
    <t>incER-Sqr191California</t>
  </si>
  <si>
    <t>incER-Sqr291California</t>
  </si>
  <si>
    <t>incER-Sqr391California</t>
  </si>
  <si>
    <t>incER-Sqr491California</t>
  </si>
  <si>
    <t>incER-Sqr191Multi-state</t>
  </si>
  <si>
    <t>incER-Sqr291Multi-state</t>
  </si>
  <si>
    <t>incER-Sqr391Multi-state</t>
  </si>
  <si>
    <t>incER-Sqr491Multi-state</t>
  </si>
  <si>
    <t>incER-Sqr192Arizona</t>
  </si>
  <si>
    <t>incER-Sqr292Arizona</t>
  </si>
  <si>
    <t>incER-Sqr392Arizona</t>
  </si>
  <si>
    <t>incER-Sqr492Arizona</t>
  </si>
  <si>
    <t>incER-Sqr192California</t>
  </si>
  <si>
    <t>incER-Sqr292California</t>
  </si>
  <si>
    <t>incER-Sqr392California</t>
  </si>
  <si>
    <t>incER-Sqr492California</t>
  </si>
  <si>
    <t>incER-Sqr192Multi-state</t>
  </si>
  <si>
    <t>incER-Sqr292Multi-state</t>
  </si>
  <si>
    <t>incER-Sqr392Multi-state</t>
  </si>
  <si>
    <t>incER-Sqr492Multi-state</t>
  </si>
  <si>
    <t>incER-Sqr193Arizona</t>
  </si>
  <si>
    <t>incER-Sqr293Arizona</t>
  </si>
  <si>
    <t>incER-Sqr393Arizona</t>
  </si>
  <si>
    <t>incER-Sqr493Arizona</t>
  </si>
  <si>
    <t>incER-Sqr193California</t>
  </si>
  <si>
    <t>incER-Sqr293California</t>
  </si>
  <si>
    <t>incER-Sqr393California</t>
  </si>
  <si>
    <t>incER-Sqr493California</t>
  </si>
  <si>
    <t>incER-Sqr193Multi-state</t>
  </si>
  <si>
    <t>incER-Sqr293Multi-state</t>
  </si>
  <si>
    <t>incER-Sqr393Multi-state</t>
  </si>
  <si>
    <t>incER-Sqr493Multi-state</t>
  </si>
  <si>
    <t>incER-Sqr194Arizona</t>
  </si>
  <si>
    <t>incER-Sqr294Arizona</t>
  </si>
  <si>
    <t>incER-Sqr394Arizona</t>
  </si>
  <si>
    <t>incER-Sqr494Arizona</t>
  </si>
  <si>
    <t>incER-Sqr194California</t>
  </si>
  <si>
    <t>incER-Sqr294California</t>
  </si>
  <si>
    <t>incER-Sqr394California</t>
  </si>
  <si>
    <t>incER-Sqr494California</t>
  </si>
  <si>
    <t>incER-Sqr194Multi-state</t>
  </si>
  <si>
    <t>incER-Sqr294Multi-state</t>
  </si>
  <si>
    <t>incER-Sqr394Multi-state</t>
  </si>
  <si>
    <t>incER-Sqr494Multi-state</t>
  </si>
  <si>
    <t>excLinear191Arizona</t>
  </si>
  <si>
    <t>excLinear291Arizona</t>
  </si>
  <si>
    <t>excLinear391Arizona</t>
  </si>
  <si>
    <t>excLinear491Arizona</t>
  </si>
  <si>
    <t>excLinear191California</t>
  </si>
  <si>
    <t>excLinear291California</t>
  </si>
  <si>
    <t>excLinear391California</t>
  </si>
  <si>
    <t>excLinear491California</t>
  </si>
  <si>
    <t>excLinear191Multi-state</t>
  </si>
  <si>
    <t>excLinear291Multi-state</t>
  </si>
  <si>
    <t>excLinear391Multi-state</t>
  </si>
  <si>
    <t>excLinear491Multi-state</t>
  </si>
  <si>
    <t>excLinear192Arizona</t>
  </si>
  <si>
    <t>excLinear292Arizona</t>
  </si>
  <si>
    <t>excLinear392Arizona</t>
  </si>
  <si>
    <t>excLinear492Arizona</t>
  </si>
  <si>
    <t>excLinear192California</t>
  </si>
  <si>
    <t>excLinear292California</t>
  </si>
  <si>
    <t>excLinear392California</t>
  </si>
  <si>
    <t>excLinear492California</t>
  </si>
  <si>
    <t>excLinear192Multi-state</t>
  </si>
  <si>
    <t>excLinear292Multi-state</t>
  </si>
  <si>
    <t>excLinear392Multi-state</t>
  </si>
  <si>
    <t>excLinear492Multi-state</t>
  </si>
  <si>
    <t>excLinear193Arizona</t>
  </si>
  <si>
    <t>excLinear293Arizona</t>
  </si>
  <si>
    <t>excLinear393Arizona</t>
  </si>
  <si>
    <t>excLinear493Arizona</t>
  </si>
  <si>
    <t>excLinear193California</t>
  </si>
  <si>
    <t>excLinear293California</t>
  </si>
  <si>
    <t>excLinear393California</t>
  </si>
  <si>
    <t>excLinear493California</t>
  </si>
  <si>
    <t>excLinear193Multi-state</t>
  </si>
  <si>
    <t>excLinear293Multi-state</t>
  </si>
  <si>
    <t>excLinear393Multi-state</t>
  </si>
  <si>
    <t>excLinear493Multi-state</t>
  </si>
  <si>
    <t>excLinear194Arizona</t>
  </si>
  <si>
    <t>excLinear294Arizona</t>
  </si>
  <si>
    <t>excLinear394Arizona</t>
  </si>
  <si>
    <t>excLinear494Arizona</t>
  </si>
  <si>
    <t>excLinear194California</t>
  </si>
  <si>
    <t>excLinear294California</t>
  </si>
  <si>
    <t>excLinear394California</t>
  </si>
  <si>
    <t>excLinear494California</t>
  </si>
  <si>
    <t>excLinear194Multi-state</t>
  </si>
  <si>
    <t>excLinear294Multi-state</t>
  </si>
  <si>
    <t>excLinear394Multi-state</t>
  </si>
  <si>
    <t>excLinear494Multi-state</t>
  </si>
  <si>
    <t>excExpon191Arizona</t>
  </si>
  <si>
    <t>excExpon291Arizona</t>
  </si>
  <si>
    <t>excExpon391Arizona</t>
  </si>
  <si>
    <t>excExpon491Arizona</t>
  </si>
  <si>
    <t>excExpon191California</t>
  </si>
  <si>
    <t>excExpon291California</t>
  </si>
  <si>
    <t>excExpon391California</t>
  </si>
  <si>
    <t>excExpon491California</t>
  </si>
  <si>
    <t>excExpon191Multi-state</t>
  </si>
  <si>
    <t>excExpon291Multi-state</t>
  </si>
  <si>
    <t>excExpon391Multi-state</t>
  </si>
  <si>
    <t>excExpon491Multi-state</t>
  </si>
  <si>
    <t>excExpon192Arizona</t>
  </si>
  <si>
    <t>excExpon292Arizona</t>
  </si>
  <si>
    <t>excExpon392Arizona</t>
  </si>
  <si>
    <t>excExpon492Arizona</t>
  </si>
  <si>
    <t>excExpon192California</t>
  </si>
  <si>
    <t>excExpon292California</t>
  </si>
  <si>
    <t>excExpon392California</t>
  </si>
  <si>
    <t>excExpon492California</t>
  </si>
  <si>
    <t>excExpon192Multi-state</t>
  </si>
  <si>
    <t>excExpon292Multi-state</t>
  </si>
  <si>
    <t>excExpon392Multi-state</t>
  </si>
  <si>
    <t>excExpon492Multi-state</t>
  </si>
  <si>
    <t>excExpon193Arizona</t>
  </si>
  <si>
    <t>excExpon293Arizona</t>
  </si>
  <si>
    <t>excExpon393Arizona</t>
  </si>
  <si>
    <t>excExpon493Arizona</t>
  </si>
  <si>
    <t>excExpon193California</t>
  </si>
  <si>
    <t>excExpon293California</t>
  </si>
  <si>
    <t>excExpon393California</t>
  </si>
  <si>
    <t>excExpon493California</t>
  </si>
  <si>
    <t>excExpon193Multi-state</t>
  </si>
  <si>
    <t>excExpon293Multi-state</t>
  </si>
  <si>
    <t>excExpon393Multi-state</t>
  </si>
  <si>
    <t>excExpon493Multi-state</t>
  </si>
  <si>
    <t>excExpon194Arizona</t>
  </si>
  <si>
    <t>excExpon294Arizona</t>
  </si>
  <si>
    <t>excExpon394Arizona</t>
  </si>
  <si>
    <t>excExpon494Arizona</t>
  </si>
  <si>
    <t>excExpon194California</t>
  </si>
  <si>
    <t>excExpon294California</t>
  </si>
  <si>
    <t>excExpon394California</t>
  </si>
  <si>
    <t>excExpon494California</t>
  </si>
  <si>
    <t>excExpon194Multi-state</t>
  </si>
  <si>
    <t>excExpon294Multi-state</t>
  </si>
  <si>
    <t>excExpon394Multi-state</t>
  </si>
  <si>
    <t>excExpon494Multi-state</t>
  </si>
  <si>
    <t>excLR-Sqr191Arizona</t>
  </si>
  <si>
    <t>excLR-Sqr291Arizona</t>
  </si>
  <si>
    <t>excLR-Sqr391Arizona</t>
  </si>
  <si>
    <t>excLR-Sqr491Arizona</t>
  </si>
  <si>
    <t>excLR-Sqr191California</t>
  </si>
  <si>
    <t>excLR-Sqr291California</t>
  </si>
  <si>
    <t>excLR-Sqr391California</t>
  </si>
  <si>
    <t>excLR-Sqr491California</t>
  </si>
  <si>
    <t>excLR-Sqr191Multi-state</t>
  </si>
  <si>
    <t>excLR-Sqr291Multi-state</t>
  </si>
  <si>
    <t>excLR-Sqr391Multi-state</t>
  </si>
  <si>
    <t>excLR-Sqr491Multi-state</t>
  </si>
  <si>
    <t>excLR-Sqr192Arizona</t>
  </si>
  <si>
    <t>excLR-Sqr292Arizona</t>
  </si>
  <si>
    <t>excLR-Sqr392Arizona</t>
  </si>
  <si>
    <t>excLR-Sqr492Arizona</t>
  </si>
  <si>
    <t>excLR-Sqr192California</t>
  </si>
  <si>
    <t>excLR-Sqr292California</t>
  </si>
  <si>
    <t>excLR-Sqr392California</t>
  </si>
  <si>
    <t>excLR-Sqr492California</t>
  </si>
  <si>
    <t>excLR-Sqr192Multi-state</t>
  </si>
  <si>
    <t>excLR-Sqr292Multi-state</t>
  </si>
  <si>
    <t>excLR-Sqr392Multi-state</t>
  </si>
  <si>
    <t>excLR-Sqr492Multi-state</t>
  </si>
  <si>
    <t>excLR-Sqr193Arizona</t>
  </si>
  <si>
    <t>excLR-Sqr293Arizona</t>
  </si>
  <si>
    <t>excLR-Sqr393Arizona</t>
  </si>
  <si>
    <t>excLR-Sqr493Arizona</t>
  </si>
  <si>
    <t>excLR-Sqr193California</t>
  </si>
  <si>
    <t>excLR-Sqr293California</t>
  </si>
  <si>
    <t>excLR-Sqr393California</t>
  </si>
  <si>
    <t>excLR-Sqr493California</t>
  </si>
  <si>
    <t>excLR-Sqr193Multi-state</t>
  </si>
  <si>
    <t>excLR-Sqr293Multi-state</t>
  </si>
  <si>
    <t>excLR-Sqr393Multi-state</t>
  </si>
  <si>
    <t>excLR-Sqr493Multi-state</t>
  </si>
  <si>
    <t>excLR-Sqr194Arizona</t>
  </si>
  <si>
    <t>excLR-Sqr294Arizona</t>
  </si>
  <si>
    <t>excLR-Sqr394Arizona</t>
  </si>
  <si>
    <t>excLR-Sqr494Arizona</t>
  </si>
  <si>
    <t>excLR-Sqr194California</t>
  </si>
  <si>
    <t>excLR-Sqr294California</t>
  </si>
  <si>
    <t>excLR-Sqr394California</t>
  </si>
  <si>
    <t>excLR-Sqr494California</t>
  </si>
  <si>
    <t>excLR-Sqr194Multi-state</t>
  </si>
  <si>
    <t>excLR-Sqr294Multi-state</t>
  </si>
  <si>
    <t>excLR-Sqr394Multi-state</t>
  </si>
  <si>
    <t>excLR-Sqr494Multi-state</t>
  </si>
  <si>
    <t>excER-Sqr191Arizona</t>
  </si>
  <si>
    <t>excER-Sqr291Arizona</t>
  </si>
  <si>
    <t>excER-Sqr391Arizona</t>
  </si>
  <si>
    <t>excER-Sqr491Arizona</t>
  </si>
  <si>
    <t>excER-Sqr191California</t>
  </si>
  <si>
    <t>excER-Sqr291California</t>
  </si>
  <si>
    <t>excER-Sqr391California</t>
  </si>
  <si>
    <t>excER-Sqr491California</t>
  </si>
  <si>
    <t>excER-Sqr191Multi-state</t>
  </si>
  <si>
    <t>excER-Sqr291Multi-state</t>
  </si>
  <si>
    <t>excER-Sqr391Multi-state</t>
  </si>
  <si>
    <t>excER-Sqr491Multi-state</t>
  </si>
  <si>
    <t>excER-Sqr192Arizona</t>
  </si>
  <si>
    <t>excER-Sqr292Arizona</t>
  </si>
  <si>
    <t>excER-Sqr392Arizona</t>
  </si>
  <si>
    <t>excER-Sqr492Arizona</t>
  </si>
  <si>
    <t>excER-Sqr192California</t>
  </si>
  <si>
    <t>excER-Sqr292California</t>
  </si>
  <si>
    <t>excER-Sqr392California</t>
  </si>
  <si>
    <t>excER-Sqr492California</t>
  </si>
  <si>
    <t>excER-Sqr192Multi-state</t>
  </si>
  <si>
    <t>excER-Sqr292Multi-state</t>
  </si>
  <si>
    <t>excER-Sqr392Multi-state</t>
  </si>
  <si>
    <t>excER-Sqr492Multi-state</t>
  </si>
  <si>
    <t>excER-Sqr193Arizona</t>
  </si>
  <si>
    <t>excER-Sqr293Arizona</t>
  </si>
  <si>
    <t>excER-Sqr393Arizona</t>
  </si>
  <si>
    <t>excER-Sqr493Arizona</t>
  </si>
  <si>
    <t>excER-Sqr193California</t>
  </si>
  <si>
    <t>excER-Sqr293California</t>
  </si>
  <si>
    <t>excER-Sqr393California</t>
  </si>
  <si>
    <t>excER-Sqr493California</t>
  </si>
  <si>
    <t>excER-Sqr193Multi-state</t>
  </si>
  <si>
    <t>excER-Sqr293Multi-state</t>
  </si>
  <si>
    <t>excER-Sqr393Multi-state</t>
  </si>
  <si>
    <t>excER-Sqr493Multi-state</t>
  </si>
  <si>
    <t>excER-Sqr194Arizona</t>
  </si>
  <si>
    <t>excER-Sqr294Arizona</t>
  </si>
  <si>
    <t>excER-Sqr394Arizona</t>
  </si>
  <si>
    <t>excER-Sqr494Arizona</t>
  </si>
  <si>
    <t>excER-Sqr194California</t>
  </si>
  <si>
    <t>excER-Sqr294California</t>
  </si>
  <si>
    <t>excER-Sqr394California</t>
  </si>
  <si>
    <t>excER-Sqr494California</t>
  </si>
  <si>
    <t>excER-Sqr194Multi-state</t>
  </si>
  <si>
    <t>excER-Sqr294Multi-state</t>
  </si>
  <si>
    <t>excER-Sqr394Multi-state</t>
  </si>
  <si>
    <t>excER-Sqr494Multi-state</t>
  </si>
  <si>
    <t>EarnedPremium</t>
  </si>
  <si>
    <t>IncurredLosses</t>
  </si>
  <si>
    <t>inc2004 - 1Arizona</t>
  </si>
  <si>
    <t>inc2004 - 2Arizona</t>
  </si>
  <si>
    <t>inc2004 - 3Arizona</t>
  </si>
  <si>
    <t>inc2004 - 4Arizona</t>
  </si>
  <si>
    <t>inc2005 - 1Arizona</t>
  </si>
  <si>
    <t>inc2005 - 2Arizona</t>
  </si>
  <si>
    <t>inc2005 - 3Arizona</t>
  </si>
  <si>
    <t>inc2005 - 4Arizona</t>
  </si>
  <si>
    <t>inc2006 - 1Arizona</t>
  </si>
  <si>
    <t>inc2006 - 2Arizona</t>
  </si>
  <si>
    <t>inc2006 - 3Arizona</t>
  </si>
  <si>
    <t>inc2006 - 4Arizona</t>
  </si>
  <si>
    <t>inc2007 - 1Arizona</t>
  </si>
  <si>
    <t>inc2007 - 2Arizona</t>
  </si>
  <si>
    <t>inc2007 - 3Arizona</t>
  </si>
  <si>
    <t>inc2007 - 4Arizona</t>
  </si>
  <si>
    <t>inc2008 - 1Arizona</t>
  </si>
  <si>
    <t>inc2008 - 2Arizona</t>
  </si>
  <si>
    <t>inc2008 - 3Arizona</t>
  </si>
  <si>
    <t>inc2008 - 4Arizona</t>
  </si>
  <si>
    <t>inc2009 - 1Arizona</t>
  </si>
  <si>
    <t>inc2004 - 1California</t>
  </si>
  <si>
    <t>inc2004 - 2California</t>
  </si>
  <si>
    <t>inc2004 - 3California</t>
  </si>
  <si>
    <t>inc2004 - 4California</t>
  </si>
  <si>
    <t>inc2005 - 1California</t>
  </si>
  <si>
    <t>inc2005 - 2California</t>
  </si>
  <si>
    <t>inc2005 - 3California</t>
  </si>
  <si>
    <t>inc2005 - 4California</t>
  </si>
  <si>
    <t>inc2006 - 1California</t>
  </si>
  <si>
    <t>inc2006 - 2California</t>
  </si>
  <si>
    <t>inc2006 - 3California</t>
  </si>
  <si>
    <t>inc2006 - 4California</t>
  </si>
  <si>
    <t>inc2007 - 1California</t>
  </si>
  <si>
    <t>inc2007 - 2California</t>
  </si>
  <si>
    <t>inc2007 - 3California</t>
  </si>
  <si>
    <t>inc2007 - 4California</t>
  </si>
  <si>
    <t>inc2008 - 1California</t>
  </si>
  <si>
    <t>inc2008 - 2California</t>
  </si>
  <si>
    <t>inc2008 - 3California</t>
  </si>
  <si>
    <t>inc2008 - 4California</t>
  </si>
  <si>
    <t>inc2009 - 1California</t>
  </si>
  <si>
    <t>inc2004 - 1Multi-state</t>
  </si>
  <si>
    <t>inc2004 - 2Multi-state</t>
  </si>
  <si>
    <t>inc2004 - 3Multi-state</t>
  </si>
  <si>
    <t>inc2004 - 4Multi-state</t>
  </si>
  <si>
    <t>inc2005 - 1Multi-state</t>
  </si>
  <si>
    <t>inc2005 - 2Multi-state</t>
  </si>
  <si>
    <t>inc2005 - 3Multi-state</t>
  </si>
  <si>
    <t>inc2005 - 4Multi-state</t>
  </si>
  <si>
    <t>inc2006 - 1Multi-state</t>
  </si>
  <si>
    <t>inc2006 - 2Multi-state</t>
  </si>
  <si>
    <t>inc2006 - 3Multi-state</t>
  </si>
  <si>
    <t>inc2006 - 4Multi-state</t>
  </si>
  <si>
    <t>inc2007 - 1Multi-state</t>
  </si>
  <si>
    <t>inc2007 - 2Multi-state</t>
  </si>
  <si>
    <t>inc2007 - 3Multi-state</t>
  </si>
  <si>
    <t>inc2007 - 4Multi-state</t>
  </si>
  <si>
    <t>inc2008 - 1Multi-state</t>
  </si>
  <si>
    <t>inc2008 - 2Multi-state</t>
  </si>
  <si>
    <t>inc2008 - 3Multi-state</t>
  </si>
  <si>
    <t>inc2008 - 4Multi-state</t>
  </si>
  <si>
    <t>inc2009 - 1Multi-state</t>
  </si>
  <si>
    <t>exc2004 - 1Arizona</t>
  </si>
  <si>
    <t>exc2004 - 2Arizona</t>
  </si>
  <si>
    <t>exc2004 - 3Arizona</t>
  </si>
  <si>
    <t>exc2004 - 4Arizona</t>
  </si>
  <si>
    <t>exc2005 - 1Arizona</t>
  </si>
  <si>
    <t>exc2005 - 2Arizona</t>
  </si>
  <si>
    <t>exc2005 - 3Arizona</t>
  </si>
  <si>
    <t>exc2005 - 4Arizona</t>
  </si>
  <si>
    <t>exc2006 - 1Arizona</t>
  </si>
  <si>
    <t>exc2006 - 2Arizona</t>
  </si>
  <si>
    <t>exc2006 - 3Arizona</t>
  </si>
  <si>
    <t>exc2006 - 4Arizona</t>
  </si>
  <si>
    <t>exc2007 - 1Arizona</t>
  </si>
  <si>
    <t>exc2007 - 2Arizona</t>
  </si>
  <si>
    <t>exc2007 - 3Arizona</t>
  </si>
  <si>
    <t>exc2007 - 4Arizona</t>
  </si>
  <si>
    <t>exc2008 - 1Arizona</t>
  </si>
  <si>
    <t>exc2008 - 2Arizona</t>
  </si>
  <si>
    <t>exc2008 - 3Arizona</t>
  </si>
  <si>
    <t>exc2008 - 4Arizona</t>
  </si>
  <si>
    <t>exc2009 - 1Arizona</t>
  </si>
  <si>
    <t>exc2004 - 1California</t>
  </si>
  <si>
    <t>exc2004 - 2California</t>
  </si>
  <si>
    <t>exc2004 - 3California</t>
  </si>
  <si>
    <t>exc2004 - 4California</t>
  </si>
  <si>
    <t>exc2005 - 1California</t>
  </si>
  <si>
    <t>exc2005 - 2California</t>
  </si>
  <si>
    <t>exc2005 - 3California</t>
  </si>
  <si>
    <t>exc2005 - 4California</t>
  </si>
  <si>
    <t>exc2006 - 1California</t>
  </si>
  <si>
    <t>exc2006 - 2California</t>
  </si>
  <si>
    <t>exc2006 - 3California</t>
  </si>
  <si>
    <t>exc2006 - 4California</t>
  </si>
  <si>
    <t>exc2007 - 1California</t>
  </si>
  <si>
    <t>exc2007 - 2California</t>
  </si>
  <si>
    <t>exc2007 - 3California</t>
  </si>
  <si>
    <t>exc2007 - 4California</t>
  </si>
  <si>
    <t>exc2008 - 1California</t>
  </si>
  <si>
    <t>exc2008 - 2California</t>
  </si>
  <si>
    <t>exc2008 - 3California</t>
  </si>
  <si>
    <t>exc2008 - 4California</t>
  </si>
  <si>
    <t>exc2009 - 1California</t>
  </si>
  <si>
    <t>exc2004 - 1Multi-state</t>
  </si>
  <si>
    <t>exc2004 - 2Multi-state</t>
  </si>
  <si>
    <t>exc2004 - 3Multi-state</t>
  </si>
  <si>
    <t>exc2004 - 4Multi-state</t>
  </si>
  <si>
    <t>exc2005 - 1Multi-state</t>
  </si>
  <si>
    <t>exc2005 - 2Multi-state</t>
  </si>
  <si>
    <t>exc2005 - 3Multi-state</t>
  </si>
  <si>
    <t>exc2005 - 4Multi-state</t>
  </si>
  <si>
    <t>exc2006 - 1Multi-state</t>
  </si>
  <si>
    <t>exc2006 - 2Multi-state</t>
  </si>
  <si>
    <t>exc2006 - 3Multi-state</t>
  </si>
  <si>
    <t>exc2006 - 4Multi-state</t>
  </si>
  <si>
    <t>exc2007 - 1Multi-state</t>
  </si>
  <si>
    <t>exc2007 - 2Multi-state</t>
  </si>
  <si>
    <t>exc2007 - 3Multi-state</t>
  </si>
  <si>
    <t>exc2007 - 4Multi-state</t>
  </si>
  <si>
    <t>exc2008 - 1Multi-state</t>
  </si>
  <si>
    <t>exc2008 - 2Multi-state</t>
  </si>
  <si>
    <t>exc2008 - 3Multi-state</t>
  </si>
  <si>
    <t>exc2008 - 4Multi-state</t>
  </si>
  <si>
    <t>exc2009 - 1Multi-state</t>
  </si>
  <si>
    <t>F09116CA</t>
  </si>
  <si>
    <t>State</t>
  </si>
  <si>
    <t>Type</t>
  </si>
  <si>
    <t>Coverage</t>
  </si>
  <si>
    <t>IncurredLossesCat</t>
  </si>
  <si>
    <t>IncurredLossesNoCat</t>
  </si>
  <si>
    <t>F09191CA</t>
  </si>
  <si>
    <t>F09191CB</t>
  </si>
  <si>
    <t>F09192CA</t>
  </si>
  <si>
    <t>F09192CB</t>
  </si>
  <si>
    <t>F09193CA</t>
  </si>
  <si>
    <t>F09193CB</t>
  </si>
  <si>
    <t>F09194CA</t>
  </si>
  <si>
    <t>F09194CB</t>
  </si>
  <si>
    <t>2004 - 4</t>
  </si>
  <si>
    <t>2005 - 1</t>
  </si>
  <si>
    <t>2005 - 2</t>
  </si>
  <si>
    <t>2005 - 3</t>
  </si>
  <si>
    <t>2005 - 4</t>
  </si>
  <si>
    <t>2006 - 1</t>
  </si>
  <si>
    <t>2006 - 2</t>
  </si>
  <si>
    <t>2006 - 3</t>
  </si>
  <si>
    <t>2006 - 4</t>
  </si>
  <si>
    <t>2007 - 1</t>
  </si>
  <si>
    <t>2007 - 2</t>
  </si>
  <si>
    <t>2007 - 3</t>
  </si>
  <si>
    <t>2007 - 4</t>
  </si>
  <si>
    <t>2008 - 1</t>
  </si>
  <si>
    <t>2008 - 2</t>
  </si>
  <si>
    <t>2008 - 3</t>
  </si>
  <si>
    <t>2008 - 4</t>
  </si>
  <si>
    <t>2009 - 1</t>
  </si>
  <si>
    <t>2009 - 2</t>
  </si>
  <si>
    <t>2009 - 3</t>
  </si>
  <si>
    <t>B3:R41</t>
  </si>
  <si>
    <t>B46:R63</t>
  </si>
  <si>
    <t>2004 - 1</t>
  </si>
  <si>
    <t>2004 - 2</t>
  </si>
  <si>
    <t>2004 - 3</t>
  </si>
  <si>
    <t>A6:J31</t>
  </si>
  <si>
    <t>YEAR</t>
  </si>
  <si>
    <t>A35:J57</t>
  </si>
  <si>
    <t>Policy Forms 4</t>
  </si>
  <si>
    <t>A68:J93</t>
  </si>
  <si>
    <t>A97:J119</t>
  </si>
  <si>
    <t>Policy Forms 6</t>
  </si>
  <si>
    <t>A130:J155</t>
  </si>
  <si>
    <t>A159:J181</t>
  </si>
  <si>
    <t>Policy Forms 8</t>
  </si>
  <si>
    <t>A192:J217</t>
  </si>
  <si>
    <t>A221:J243</t>
  </si>
  <si>
    <t>Losses exclude all loss adjustment expenses</t>
  </si>
  <si>
    <t>YEAR ENDING</t>
  </si>
  <si>
    <t>Losses include all loss adjustment expenses and adjustment for IBNR</t>
  </si>
  <si>
    <t>A7:F29</t>
  </si>
  <si>
    <t>A35:F54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</si>
</sst>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000"/>
  </numFmts>
  <fonts count="15" x14ac:knownFonts="1">
    <font>
      <sz val="10"/>
      <name val="Arial"/>
    </font>
    <font>
      <b/>
      <sz val="10"/>
      <name val="Arial"/>
    </font>
    <font>
      <sz val="10"/>
      <color indexed="8"/>
      <name val="Arial"/>
    </font>
    <font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12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3" fontId="0" fillId="0" borderId="0" xfId="0" applyNumberFormat="1"/>
    <xf numFmtId="4" fontId="0" fillId="0" borderId="0" xfId="0" applyNumberFormat="1"/>
    <xf numFmtId="0" fontId="2" fillId="0" borderId="1" xfId="1" applyFont="1" applyFill="1" applyBorder="1" applyAlignment="1">
      <alignment wrapText="1"/>
    </xf>
    <xf numFmtId="0" fontId="0" fillId="0" borderId="0" xfId="0" applyFill="1" applyProtection="1">
      <protection hidden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3" fontId="7" fillId="0" borderId="0" xfId="0" applyNumberFormat="1" applyFont="1"/>
    <xf numFmtId="4" fontId="7" fillId="0" borderId="0" xfId="0" applyNumberFormat="1" applyFont="1"/>
    <xf numFmtId="0" fontId="0" fillId="0" borderId="0" xfId="0" applyAlignment="1"/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7" fillId="0" borderId="0" xfId="0" applyNumberFormat="1" applyFont="1" applyAlignment="1"/>
    <xf numFmtId="4" fontId="7" fillId="0" borderId="0" xfId="0" applyNumberFormat="1" applyFont="1" applyAlignment="1"/>
    <xf numFmtId="0" fontId="1" fillId="0" borderId="0" xfId="0" applyFont="1" applyBorder="1" applyAlignment="1">
      <alignment horizontal="center"/>
    </xf>
    <xf numFmtId="0" fontId="0" fillId="0" borderId="0" xfId="0" quotePrefix="1" applyAlignment="1">
      <alignment horizontal="left"/>
    </xf>
    <xf numFmtId="3" fontId="6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49" fontId="6" fillId="0" borderId="0" xfId="0" applyNumberFormat="1" applyFont="1" applyAlignment="1"/>
    <xf numFmtId="4" fontId="0" fillId="0" borderId="0" xfId="0" applyNumberFormat="1" applyAlignment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/>
    <xf numFmtId="0" fontId="9" fillId="0" borderId="0" xfId="0" applyFont="1" applyAlignment="1"/>
    <xf numFmtId="3" fontId="9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3" fontId="6" fillId="0" borderId="0" xfId="0" applyNumberFormat="1" applyFont="1" applyAlignment="1">
      <alignment horizontal="left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168" fontId="9" fillId="0" borderId="0" xfId="0" applyNumberFormat="1" applyFont="1" applyAlignment="1">
      <alignment horizontal="centerContinuous"/>
    </xf>
    <xf numFmtId="168" fontId="6" fillId="0" borderId="0" xfId="0" applyNumberFormat="1" applyFont="1" applyAlignment="1">
      <alignment horizontal="centerContinuous"/>
    </xf>
    <xf numFmtId="168" fontId="6" fillId="0" borderId="0" xfId="0" applyNumberFormat="1" applyFont="1"/>
    <xf numFmtId="168" fontId="9" fillId="0" borderId="0" xfId="0" applyNumberFormat="1" applyFont="1"/>
    <xf numFmtId="49" fontId="7" fillId="0" borderId="0" xfId="0" applyNumberFormat="1" applyFont="1" applyAlignment="1">
      <alignment horizontal="centerContinuous"/>
    </xf>
    <xf numFmtId="3" fontId="7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68" fontId="7" fillId="0" borderId="0" xfId="0" applyNumberFormat="1" applyFont="1" applyAlignment="1">
      <alignment horizontal="centerContinuous"/>
    </xf>
    <xf numFmtId="3" fontId="7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3" fontId="14" fillId="0" borderId="0" xfId="0" quotePrefix="1" applyNumberFormat="1" applyFont="1" applyAlignment="1">
      <alignment horizontal="right"/>
    </xf>
    <xf numFmtId="10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3" fontId="6" fillId="0" borderId="0" xfId="0" quotePrefix="1" applyNumberFormat="1" applyFont="1" applyAlignment="1">
      <alignment horizontal="center"/>
    </xf>
    <xf numFmtId="0" fontId="6" fillId="0" borderId="0" xfId="0" applyFont="1" applyAlignme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</cellXfs>
  <cellStyles count="2">
    <cellStyle name="Normal" xfId="0" builtinId="0"/>
    <cellStyle name="Normal_Sheet5" xfId="1" xr:uid="{8D30A40D-DDA6-4D9A-82E4-D8E54A1E8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Forms 1-3 &amp; 5 Combined Pure Premium($)</a:t>
            </a:r>
          </a:p>
        </c:rich>
      </c:tx>
      <c:layout>
        <c:manualLayout>
          <c:xMode val="edge"/>
          <c:yMode val="edge"/>
          <c:x val="2.5906735751295335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0416701988057414"/>
          <c:w val="0.83160621761658027"/>
          <c:h val="0.5347240353869472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PurePremiumTrends!$D$11:$D$28</c:f>
              <c:numCache>
                <c:formatCode>#,##0.00</c:formatCode>
                <c:ptCount val="18"/>
                <c:pt idx="0">
                  <c:v>245.64089999999999</c:v>
                </c:pt>
                <c:pt idx="1">
                  <c:v>245.86940000000001</c:v>
                </c:pt>
                <c:pt idx="2">
                  <c:v>246.2166</c:v>
                </c:pt>
                <c:pt idx="3">
                  <c:v>249.5367</c:v>
                </c:pt>
                <c:pt idx="4">
                  <c:v>253.78980000000001</c:v>
                </c:pt>
                <c:pt idx="5">
                  <c:v>257.71080000000001</c:v>
                </c:pt>
                <c:pt idx="6">
                  <c:v>261.36669999999998</c:v>
                </c:pt>
                <c:pt idx="7">
                  <c:v>265.5668</c:v>
                </c:pt>
                <c:pt idx="8">
                  <c:v>271.15800000000002</c:v>
                </c:pt>
                <c:pt idx="9">
                  <c:v>277.40870000000001</c:v>
                </c:pt>
                <c:pt idx="10">
                  <c:v>289.55860000000001</c:v>
                </c:pt>
                <c:pt idx="11">
                  <c:v>304.63339999999999</c:v>
                </c:pt>
                <c:pt idx="12">
                  <c:v>313.23500000000001</c:v>
                </c:pt>
                <c:pt idx="13">
                  <c:v>323.30130000000003</c:v>
                </c:pt>
                <c:pt idx="14">
                  <c:v>332.54939999999999</c:v>
                </c:pt>
                <c:pt idx="15">
                  <c:v>343.03149999999999</c:v>
                </c:pt>
                <c:pt idx="16">
                  <c:v>352.04820000000001</c:v>
                </c:pt>
                <c:pt idx="17">
                  <c:v>365.25920000000002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992-4FE0-BC6C-920AD03221EC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Sheet5!$U$1:$U$18</c:f>
              <c:numCache>
                <c:formatCode>General</c:formatCode>
                <c:ptCount val="18"/>
                <c:pt idx="0">
                  <c:v>245.64089999999999</c:v>
                </c:pt>
                <c:pt idx="1">
                  <c:v>245.86940000000001</c:v>
                </c:pt>
                <c:pt idx="2">
                  <c:v>246.2166</c:v>
                </c:pt>
                <c:pt idx="3">
                  <c:v>249.5367</c:v>
                </c:pt>
                <c:pt idx="4">
                  <c:v>253.78980000000001</c:v>
                </c:pt>
                <c:pt idx="5">
                  <c:v>257.71080000000001</c:v>
                </c:pt>
                <c:pt idx="6">
                  <c:v>261.36669999999998</c:v>
                </c:pt>
                <c:pt idx="7">
                  <c:v>265.5668</c:v>
                </c:pt>
                <c:pt idx="8">
                  <c:v>271.15800000000002</c:v>
                </c:pt>
                <c:pt idx="9">
                  <c:v>277.40870000000001</c:v>
                </c:pt>
                <c:pt idx="10">
                  <c:v>289.55860000000001</c:v>
                </c:pt>
                <c:pt idx="11">
                  <c:v>304.63339999999999</c:v>
                </c:pt>
                <c:pt idx="12">
                  <c:v>313.23500000000001</c:v>
                </c:pt>
                <c:pt idx="13">
                  <c:v>323.30130000000003</c:v>
                </c:pt>
                <c:pt idx="14">
                  <c:v>332.54939999999999</c:v>
                </c:pt>
                <c:pt idx="15">
                  <c:v>343.03149999999999</c:v>
                </c:pt>
                <c:pt idx="16">
                  <c:v>352.04820000000001</c:v>
                </c:pt>
                <c:pt idx="17">
                  <c:v>365.25920000000002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992-4FE0-BC6C-920AD0322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997168"/>
        <c:axId val="1"/>
      </c:lineChart>
      <c:catAx>
        <c:axId val="101199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49222797927461"/>
              <c:y val="0.767363662875473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199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9948186528497408E-2"/>
          <c:y val="0.86458624963546227"/>
          <c:w val="0.97409326424870468"/>
          <c:h val="0.92708661417322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&amp;L
North Dakota Data including/excluding catastrophe losses &amp;CFAST TRACK MONITORING SYSTEM</c:oddHeader>
      <c:oddFooter>&amp;LSource: PCI/ISO/NISS Homeowners Fast Track</c:oddFooter>
    </c:headerFooter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8 Pure Premium($)</a:t>
            </a:r>
          </a:p>
        </c:rich>
      </c:tx>
      <c:layout>
        <c:manualLayout>
          <c:xMode val="edge"/>
          <c:yMode val="edge"/>
          <c:x val="2.3316062176165803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7772020725387"/>
          <c:y val="0.10763925387659327"/>
          <c:w val="0.82901554404145072"/>
          <c:h val="0.5347240353869472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PurePremiumTrends!$P$11:$P$28</c:f>
              <c:numCache>
                <c:formatCode>#,##0.00</c:formatCode>
                <c:ptCount val="18"/>
                <c:pt idx="0">
                  <c:v>263.57089999999999</c:v>
                </c:pt>
                <c:pt idx="1">
                  <c:v>256.16969999999998</c:v>
                </c:pt>
                <c:pt idx="2">
                  <c:v>242.3954</c:v>
                </c:pt>
                <c:pt idx="3">
                  <c:v>248.00829999999999</c:v>
                </c:pt>
                <c:pt idx="4">
                  <c:v>255.5813</c:v>
                </c:pt>
                <c:pt idx="5">
                  <c:v>259.30040000000002</c:v>
                </c:pt>
                <c:pt idx="6">
                  <c:v>257.86380000000003</c:v>
                </c:pt>
                <c:pt idx="7">
                  <c:v>250.93610000000001</c:v>
                </c:pt>
                <c:pt idx="8">
                  <c:v>250.0102</c:v>
                </c:pt>
                <c:pt idx="9">
                  <c:v>246.7585</c:v>
                </c:pt>
                <c:pt idx="10">
                  <c:v>255.47900000000001</c:v>
                </c:pt>
                <c:pt idx="11">
                  <c:v>264.79219999999998</c:v>
                </c:pt>
                <c:pt idx="12">
                  <c:v>261.99549999999999</c:v>
                </c:pt>
                <c:pt idx="13">
                  <c:v>260.33409999999998</c:v>
                </c:pt>
                <c:pt idx="14">
                  <c:v>252.32669999999999</c:v>
                </c:pt>
                <c:pt idx="15">
                  <c:v>236.71360000000001</c:v>
                </c:pt>
                <c:pt idx="16">
                  <c:v>223.9761</c:v>
                </c:pt>
                <c:pt idx="17">
                  <c:v>226.81630000000001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D7-4557-A461-CBE6048EC8B3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Sheet5!$AG$1:$AG$18</c:f>
              <c:numCache>
                <c:formatCode>General</c:formatCode>
                <c:ptCount val="18"/>
                <c:pt idx="0">
                  <c:v>263.57089999999999</c:v>
                </c:pt>
                <c:pt idx="1">
                  <c:v>256.16969999999998</c:v>
                </c:pt>
                <c:pt idx="2">
                  <c:v>242.3954</c:v>
                </c:pt>
                <c:pt idx="3">
                  <c:v>248.00829999999999</c:v>
                </c:pt>
                <c:pt idx="4">
                  <c:v>255.5813</c:v>
                </c:pt>
                <c:pt idx="5">
                  <c:v>259.30040000000002</c:v>
                </c:pt>
                <c:pt idx="6">
                  <c:v>257.86380000000003</c:v>
                </c:pt>
                <c:pt idx="7">
                  <c:v>250.93610000000001</c:v>
                </c:pt>
                <c:pt idx="8">
                  <c:v>250.0102</c:v>
                </c:pt>
                <c:pt idx="9">
                  <c:v>246.7585</c:v>
                </c:pt>
                <c:pt idx="10">
                  <c:v>255.47900000000001</c:v>
                </c:pt>
                <c:pt idx="11">
                  <c:v>264.79219999999998</c:v>
                </c:pt>
                <c:pt idx="12">
                  <c:v>261.99549999999999</c:v>
                </c:pt>
                <c:pt idx="13">
                  <c:v>260.33409999999998</c:v>
                </c:pt>
                <c:pt idx="14">
                  <c:v>252.32669999999999</c:v>
                </c:pt>
                <c:pt idx="15">
                  <c:v>236.71360000000001</c:v>
                </c:pt>
                <c:pt idx="16">
                  <c:v>223.9761</c:v>
                </c:pt>
                <c:pt idx="17">
                  <c:v>226.81630000000001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D7-4557-A461-CBE6048EC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90992"/>
        <c:axId val="1"/>
      </c:lineChart>
      <c:catAx>
        <c:axId val="115839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3419689119170987"/>
              <c:y val="0.767363662875473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90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0673575129533682E-2"/>
          <c:y val="0.86111402741324006"/>
          <c:w val="0.9689119170984456"/>
          <c:h val="0.92361439195100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8 Frequency Per 100 Earned Exposures</a:t>
            </a:r>
          </a:p>
        </c:rich>
      </c:tx>
      <c:layout>
        <c:manualLayout>
          <c:xMode val="edge"/>
          <c:yMode val="edge"/>
          <c:x val="2.8497409326424871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0726661721895481"/>
          <c:w val="0.83160621761658027"/>
          <c:h val="0.53287287263609806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PurePremiumTrends!$Q$11:$Q$28</c:f>
              <c:numCache>
                <c:formatCode>#,##0.00</c:formatCode>
                <c:ptCount val="18"/>
                <c:pt idx="0">
                  <c:v>5.4164000000000003</c:v>
                </c:pt>
                <c:pt idx="1">
                  <c:v>5.0331999999999999</c:v>
                </c:pt>
                <c:pt idx="2">
                  <c:v>4.8502000000000001</c:v>
                </c:pt>
                <c:pt idx="3">
                  <c:v>4.7476000000000003</c:v>
                </c:pt>
                <c:pt idx="4">
                  <c:v>4.7686999999999999</c:v>
                </c:pt>
                <c:pt idx="5">
                  <c:v>4.7996999999999996</c:v>
                </c:pt>
                <c:pt idx="6">
                  <c:v>4.7102000000000004</c:v>
                </c:pt>
                <c:pt idx="7">
                  <c:v>4.4523999999999999</c:v>
                </c:pt>
                <c:pt idx="8">
                  <c:v>4.3421000000000003</c:v>
                </c:pt>
                <c:pt idx="9">
                  <c:v>4.2427999999999999</c:v>
                </c:pt>
                <c:pt idx="10">
                  <c:v>4.2243000000000004</c:v>
                </c:pt>
                <c:pt idx="11">
                  <c:v>4.2523999999999997</c:v>
                </c:pt>
                <c:pt idx="12">
                  <c:v>4.0953999999999997</c:v>
                </c:pt>
                <c:pt idx="13">
                  <c:v>3.9842</c:v>
                </c:pt>
                <c:pt idx="14">
                  <c:v>3.8540000000000001</c:v>
                </c:pt>
                <c:pt idx="15">
                  <c:v>3.7606000000000002</c:v>
                </c:pt>
                <c:pt idx="16">
                  <c:v>3.7098</c:v>
                </c:pt>
                <c:pt idx="17">
                  <c:v>3.8268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4C-451E-87B3-FE5C87FA5A4C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Sheet5!$AH$1:$AH$18</c:f>
              <c:numCache>
                <c:formatCode>General</c:formatCode>
                <c:ptCount val="18"/>
                <c:pt idx="0">
                  <c:v>5.4164000000000003</c:v>
                </c:pt>
                <c:pt idx="1">
                  <c:v>5.0331999999999999</c:v>
                </c:pt>
                <c:pt idx="2">
                  <c:v>4.8502000000000001</c:v>
                </c:pt>
                <c:pt idx="3">
                  <c:v>4.7476000000000003</c:v>
                </c:pt>
                <c:pt idx="4">
                  <c:v>4.7686999999999999</c:v>
                </c:pt>
                <c:pt idx="5">
                  <c:v>4.7996999999999996</c:v>
                </c:pt>
                <c:pt idx="6">
                  <c:v>4.7102000000000004</c:v>
                </c:pt>
                <c:pt idx="7">
                  <c:v>4.4523999999999999</c:v>
                </c:pt>
                <c:pt idx="8">
                  <c:v>4.3421000000000003</c:v>
                </c:pt>
                <c:pt idx="9">
                  <c:v>4.2427999999999999</c:v>
                </c:pt>
                <c:pt idx="10">
                  <c:v>4.2243000000000004</c:v>
                </c:pt>
                <c:pt idx="11">
                  <c:v>4.2523999999999997</c:v>
                </c:pt>
                <c:pt idx="12">
                  <c:v>4.0953999999999997</c:v>
                </c:pt>
                <c:pt idx="13">
                  <c:v>3.9842</c:v>
                </c:pt>
                <c:pt idx="14">
                  <c:v>3.8540000000000001</c:v>
                </c:pt>
                <c:pt idx="15">
                  <c:v>3.7606000000000002</c:v>
                </c:pt>
                <c:pt idx="16">
                  <c:v>3.7098</c:v>
                </c:pt>
                <c:pt idx="17">
                  <c:v>3.8268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4C-451E-87B3-FE5C87FA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83432"/>
        <c:axId val="1"/>
      </c:lineChart>
      <c:catAx>
        <c:axId val="115838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49222797927461"/>
              <c:y val="0.76816754307095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83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0673575129533682E-2"/>
          <c:y val="0.85813294099483228"/>
          <c:w val="0.9689119170984456"/>
          <c:h val="0.920416678019053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8 Average Claim Cost($)</a:t>
            </a:r>
          </a:p>
        </c:rich>
      </c:tx>
      <c:layout>
        <c:manualLayout>
          <c:xMode val="edge"/>
          <c:yMode val="edge"/>
          <c:x val="2.5906735751295335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7772020725387"/>
          <c:y val="0.11418704413630673"/>
          <c:w val="0.82642487046632129"/>
          <c:h val="0.5363330860947740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PurePremiumTrends!$R$11:$R$28</c:f>
              <c:numCache>
                <c:formatCode>#,##0</c:formatCode>
                <c:ptCount val="18"/>
                <c:pt idx="0">
                  <c:v>4866.1848</c:v>
                </c:pt>
                <c:pt idx="1">
                  <c:v>5089.6370999999999</c:v>
                </c:pt>
                <c:pt idx="2">
                  <c:v>4997.6428999999998</c:v>
                </c:pt>
                <c:pt idx="3">
                  <c:v>5223.9022999999997</c:v>
                </c:pt>
                <c:pt idx="4">
                  <c:v>5359.6081000000004</c:v>
                </c:pt>
                <c:pt idx="5">
                  <c:v>5402.3859000000002</c:v>
                </c:pt>
                <c:pt idx="6">
                  <c:v>5474.6170000000002</c:v>
                </c:pt>
                <c:pt idx="7">
                  <c:v>5635.9178000000002</c:v>
                </c:pt>
                <c:pt idx="8">
                  <c:v>5757.8116</c:v>
                </c:pt>
                <c:pt idx="9">
                  <c:v>5815.9256999999998</c:v>
                </c:pt>
                <c:pt idx="10">
                  <c:v>6047.8434999999999</c:v>
                </c:pt>
                <c:pt idx="11">
                  <c:v>6226.8710000000001</c:v>
                </c:pt>
                <c:pt idx="12">
                  <c:v>6397.3756999999996</c:v>
                </c:pt>
                <c:pt idx="13">
                  <c:v>6534.2264999999998</c:v>
                </c:pt>
                <c:pt idx="14">
                  <c:v>6547.1210000000001</c:v>
                </c:pt>
                <c:pt idx="15">
                  <c:v>6294.6333999999997</c:v>
                </c:pt>
                <c:pt idx="16">
                  <c:v>6037.4353000000001</c:v>
                </c:pt>
                <c:pt idx="17">
                  <c:v>5926.9925000000003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FA-4EA8-A843-8B8D182DE957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Sheet5!$AI$1:$AI$18</c:f>
              <c:numCache>
                <c:formatCode>General</c:formatCode>
                <c:ptCount val="18"/>
                <c:pt idx="0">
                  <c:v>4866.1848</c:v>
                </c:pt>
                <c:pt idx="1">
                  <c:v>5089.6370999999999</c:v>
                </c:pt>
                <c:pt idx="2">
                  <c:v>4997.6428999999998</c:v>
                </c:pt>
                <c:pt idx="3">
                  <c:v>5223.9022999999997</c:v>
                </c:pt>
                <c:pt idx="4">
                  <c:v>5359.6081000000004</c:v>
                </c:pt>
                <c:pt idx="5">
                  <c:v>5402.3859000000002</c:v>
                </c:pt>
                <c:pt idx="6">
                  <c:v>5474.6170000000002</c:v>
                </c:pt>
                <c:pt idx="7">
                  <c:v>5635.9178000000002</c:v>
                </c:pt>
                <c:pt idx="8">
                  <c:v>5757.8116</c:v>
                </c:pt>
                <c:pt idx="9">
                  <c:v>5815.9256999999998</c:v>
                </c:pt>
                <c:pt idx="10">
                  <c:v>6047.8434999999999</c:v>
                </c:pt>
                <c:pt idx="11">
                  <c:v>6226.8710000000001</c:v>
                </c:pt>
                <c:pt idx="12">
                  <c:v>6397.3756999999996</c:v>
                </c:pt>
                <c:pt idx="13">
                  <c:v>6534.2264999999998</c:v>
                </c:pt>
                <c:pt idx="14">
                  <c:v>6547.1210000000001</c:v>
                </c:pt>
                <c:pt idx="15">
                  <c:v>6294.6333999999997</c:v>
                </c:pt>
                <c:pt idx="16">
                  <c:v>6037.4353000000001</c:v>
                </c:pt>
                <c:pt idx="17">
                  <c:v>5926.9925000000003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FA-4EA8-A843-8B8D182DE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773736"/>
        <c:axId val="1"/>
      </c:lineChart>
      <c:catAx>
        <c:axId val="1122773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704663212435233"/>
              <c:y val="0.7716277506834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22773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2176165803108807E-2"/>
          <c:y val="0.86505335621974577"/>
          <c:w val="0.97150259067357514"/>
          <c:h val="0.923876885631510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Forms 1-3 &amp; 5 Combined Frequency Per 100 Earned Exposures</a:t>
            </a:r>
          </a:p>
        </c:rich>
      </c:tx>
      <c:layout>
        <c:manualLayout>
          <c:xMode val="edge"/>
          <c:yMode val="edge"/>
          <c:x val="3.367875647668394E-2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0726661721895481"/>
          <c:w val="0.83160621761658027"/>
          <c:h val="0.5294126591774220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PurePremiumTrends!$E$11:$E$28</c:f>
              <c:numCache>
                <c:formatCode>#,##0.00</c:formatCode>
                <c:ptCount val="18"/>
                <c:pt idx="0">
                  <c:v>4.3277999999999999</c:v>
                </c:pt>
                <c:pt idx="1">
                  <c:v>4.2213000000000003</c:v>
                </c:pt>
                <c:pt idx="2">
                  <c:v>4.1105</c:v>
                </c:pt>
                <c:pt idx="3">
                  <c:v>4.0965999999999996</c:v>
                </c:pt>
                <c:pt idx="4">
                  <c:v>4.0978000000000003</c:v>
                </c:pt>
                <c:pt idx="5">
                  <c:v>4.0776000000000003</c:v>
                </c:pt>
                <c:pt idx="6">
                  <c:v>4.0652999999999997</c:v>
                </c:pt>
                <c:pt idx="7">
                  <c:v>4.0404</c:v>
                </c:pt>
                <c:pt idx="8">
                  <c:v>4.0541999999999998</c:v>
                </c:pt>
                <c:pt idx="9">
                  <c:v>4.0890000000000004</c:v>
                </c:pt>
                <c:pt idx="10">
                  <c:v>4.1731999999999996</c:v>
                </c:pt>
                <c:pt idx="11">
                  <c:v>4.28</c:v>
                </c:pt>
                <c:pt idx="12">
                  <c:v>4.2683999999999997</c:v>
                </c:pt>
                <c:pt idx="13">
                  <c:v>4.3163</c:v>
                </c:pt>
                <c:pt idx="14">
                  <c:v>4.3476999999999997</c:v>
                </c:pt>
                <c:pt idx="15">
                  <c:v>4.3994</c:v>
                </c:pt>
                <c:pt idx="16">
                  <c:v>4.4192999999999998</c:v>
                </c:pt>
                <c:pt idx="17">
                  <c:v>4.5072000000000001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ED-4276-9A46-6FFCFDE3BDFD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Sheet5!$V$1:$V$18</c:f>
              <c:numCache>
                <c:formatCode>General</c:formatCode>
                <c:ptCount val="18"/>
                <c:pt idx="0">
                  <c:v>4.3277999999999999</c:v>
                </c:pt>
                <c:pt idx="1">
                  <c:v>4.2213000000000003</c:v>
                </c:pt>
                <c:pt idx="2">
                  <c:v>4.1105</c:v>
                </c:pt>
                <c:pt idx="3">
                  <c:v>4.0965999999999996</c:v>
                </c:pt>
                <c:pt idx="4">
                  <c:v>4.0978000000000003</c:v>
                </c:pt>
                <c:pt idx="5">
                  <c:v>4.0776000000000003</c:v>
                </c:pt>
                <c:pt idx="6">
                  <c:v>4.0652999999999997</c:v>
                </c:pt>
                <c:pt idx="7">
                  <c:v>4.0404</c:v>
                </c:pt>
                <c:pt idx="8">
                  <c:v>4.0541999999999998</c:v>
                </c:pt>
                <c:pt idx="9">
                  <c:v>4.0890000000000004</c:v>
                </c:pt>
                <c:pt idx="10">
                  <c:v>4.1731999999999996</c:v>
                </c:pt>
                <c:pt idx="11">
                  <c:v>4.28</c:v>
                </c:pt>
                <c:pt idx="12">
                  <c:v>4.2683999999999997</c:v>
                </c:pt>
                <c:pt idx="13">
                  <c:v>4.3163</c:v>
                </c:pt>
                <c:pt idx="14">
                  <c:v>4.3476999999999997</c:v>
                </c:pt>
                <c:pt idx="15">
                  <c:v>4.3994</c:v>
                </c:pt>
                <c:pt idx="16">
                  <c:v>4.4192999999999998</c:v>
                </c:pt>
                <c:pt idx="17">
                  <c:v>4.5072000000000001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ED-4276-9A46-6FFCFDE3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995728"/>
        <c:axId val="1"/>
      </c:lineChart>
      <c:catAx>
        <c:axId val="101199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974093264248707"/>
              <c:y val="0.761247127846043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11995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549222797927461E-2"/>
          <c:y val="0.85121252576991879"/>
          <c:w val="0.97927461139896377"/>
          <c:h val="0.9134962627941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Forms 1-3 &amp; 5 Combined Average Claim Cost($)</a:t>
            </a:r>
          </a:p>
        </c:rich>
      </c:tx>
      <c:layout>
        <c:manualLayout>
          <c:xMode val="edge"/>
          <c:yMode val="edge"/>
          <c:x val="2.3316062176165803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07772020725387"/>
          <c:y val="0.10763925387659327"/>
          <c:w val="0.82642487046632129"/>
          <c:h val="0.5347240353869472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PurePremiumTrends!$F$11:$F$28</c:f>
              <c:numCache>
                <c:formatCode>#,##0</c:formatCode>
                <c:ptCount val="18"/>
                <c:pt idx="0">
                  <c:v>5675.8494000000001</c:v>
                </c:pt>
                <c:pt idx="1">
                  <c:v>5824.5573000000004</c:v>
                </c:pt>
                <c:pt idx="2">
                  <c:v>5990.0066999999999</c:v>
                </c:pt>
                <c:pt idx="3">
                  <c:v>6091.3343000000004</c:v>
                </c:pt>
                <c:pt idx="4">
                  <c:v>6193.3235000000004</c:v>
                </c:pt>
                <c:pt idx="5">
                  <c:v>6320.1477000000004</c:v>
                </c:pt>
                <c:pt idx="6">
                  <c:v>6429.2704999999996</c:v>
                </c:pt>
                <c:pt idx="7">
                  <c:v>6572.7203</c:v>
                </c:pt>
                <c:pt idx="8">
                  <c:v>6688.3905000000004</c:v>
                </c:pt>
                <c:pt idx="9">
                  <c:v>6784.2645000000002</c:v>
                </c:pt>
                <c:pt idx="10">
                  <c:v>6938.5239000000001</c:v>
                </c:pt>
                <c:pt idx="11">
                  <c:v>7117.5698000000002</c:v>
                </c:pt>
                <c:pt idx="12">
                  <c:v>7338.4483</c:v>
                </c:pt>
                <c:pt idx="13">
                  <c:v>7490.2497000000003</c:v>
                </c:pt>
                <c:pt idx="14">
                  <c:v>7648.8463000000002</c:v>
                </c:pt>
                <c:pt idx="15">
                  <c:v>7797.2948999999999</c:v>
                </c:pt>
                <c:pt idx="16">
                  <c:v>7966.2138999999997</c:v>
                </c:pt>
                <c:pt idx="17">
                  <c:v>8103.9054999999998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B4-4A17-B139-8E313516BE8B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Sheet5!$W$1:$W$18</c:f>
              <c:numCache>
                <c:formatCode>General</c:formatCode>
                <c:ptCount val="18"/>
                <c:pt idx="0">
                  <c:v>5675.8494000000001</c:v>
                </c:pt>
                <c:pt idx="1">
                  <c:v>5824.5573000000004</c:v>
                </c:pt>
                <c:pt idx="2">
                  <c:v>5990.0066999999999</c:v>
                </c:pt>
                <c:pt idx="3">
                  <c:v>6091.3343000000004</c:v>
                </c:pt>
                <c:pt idx="4">
                  <c:v>6193.3235000000004</c:v>
                </c:pt>
                <c:pt idx="5">
                  <c:v>6320.1477000000004</c:v>
                </c:pt>
                <c:pt idx="6">
                  <c:v>6429.2704999999996</c:v>
                </c:pt>
                <c:pt idx="7">
                  <c:v>6572.7203</c:v>
                </c:pt>
                <c:pt idx="8">
                  <c:v>6688.3905000000004</c:v>
                </c:pt>
                <c:pt idx="9">
                  <c:v>6784.2645000000002</c:v>
                </c:pt>
                <c:pt idx="10">
                  <c:v>6938.5239000000001</c:v>
                </c:pt>
                <c:pt idx="11">
                  <c:v>7117.5698000000002</c:v>
                </c:pt>
                <c:pt idx="12">
                  <c:v>7338.4483</c:v>
                </c:pt>
                <c:pt idx="13">
                  <c:v>7490.2497000000003</c:v>
                </c:pt>
                <c:pt idx="14">
                  <c:v>7648.8463000000002</c:v>
                </c:pt>
                <c:pt idx="15">
                  <c:v>7797.2948999999999</c:v>
                </c:pt>
                <c:pt idx="16">
                  <c:v>7966.2138999999997</c:v>
                </c:pt>
                <c:pt idx="17">
                  <c:v>8103.9054999999998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B4-4A17-B139-8E313516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97112"/>
        <c:axId val="1"/>
      </c:lineChart>
      <c:catAx>
        <c:axId val="1158397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5233160621761656"/>
              <c:y val="0.774308107319918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97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7357512953367879E-2"/>
          <c:y val="0.85069736074657332"/>
          <c:w val="0.97927461139896377"/>
          <c:h val="0.90972550306211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4 Pure Premium($)</a:t>
            </a:r>
          </a:p>
        </c:rich>
      </c:tx>
      <c:layout>
        <c:manualLayout>
          <c:xMode val="edge"/>
          <c:yMode val="edge"/>
          <c:x val="2.5906735751295335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0416701988057414"/>
          <c:w val="0.83160621761658027"/>
          <c:h val="0.5347240353869472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PurePremiumTrends!$H$11:$H$28</c:f>
              <c:numCache>
                <c:formatCode>#,##0.00</c:formatCode>
                <c:ptCount val="18"/>
                <c:pt idx="0">
                  <c:v>61.695500000000003</c:v>
                </c:pt>
                <c:pt idx="1">
                  <c:v>63.166899999999998</c:v>
                </c:pt>
                <c:pt idx="2">
                  <c:v>64.250699999999995</c:v>
                </c:pt>
                <c:pt idx="3">
                  <c:v>65.684299999999993</c:v>
                </c:pt>
                <c:pt idx="4">
                  <c:v>66.0428</c:v>
                </c:pt>
                <c:pt idx="5">
                  <c:v>66.281300000000002</c:v>
                </c:pt>
                <c:pt idx="6">
                  <c:v>66.420599999999993</c:v>
                </c:pt>
                <c:pt idx="7">
                  <c:v>66.096299999999999</c:v>
                </c:pt>
                <c:pt idx="8">
                  <c:v>67.022800000000004</c:v>
                </c:pt>
                <c:pt idx="9">
                  <c:v>67.326400000000007</c:v>
                </c:pt>
                <c:pt idx="10">
                  <c:v>68.263400000000004</c:v>
                </c:pt>
                <c:pt idx="11">
                  <c:v>69.670699999999997</c:v>
                </c:pt>
                <c:pt idx="12">
                  <c:v>70.123999999999995</c:v>
                </c:pt>
                <c:pt idx="13">
                  <c:v>69.909400000000005</c:v>
                </c:pt>
                <c:pt idx="14">
                  <c:v>70.461399999999998</c:v>
                </c:pt>
                <c:pt idx="15">
                  <c:v>71.607299999999995</c:v>
                </c:pt>
                <c:pt idx="16">
                  <c:v>72.540400000000005</c:v>
                </c:pt>
                <c:pt idx="17">
                  <c:v>74.5227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7D-49F1-AD29-DD7F70F9EB98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Sheet5!$Y$1:$Y$18</c:f>
              <c:numCache>
                <c:formatCode>General</c:formatCode>
                <c:ptCount val="18"/>
                <c:pt idx="0">
                  <c:v>61.695500000000003</c:v>
                </c:pt>
                <c:pt idx="1">
                  <c:v>63.166899999999998</c:v>
                </c:pt>
                <c:pt idx="2">
                  <c:v>64.250699999999995</c:v>
                </c:pt>
                <c:pt idx="3">
                  <c:v>65.684299999999993</c:v>
                </c:pt>
                <c:pt idx="4">
                  <c:v>66.0428</c:v>
                </c:pt>
                <c:pt idx="5">
                  <c:v>66.281300000000002</c:v>
                </c:pt>
                <c:pt idx="6">
                  <c:v>66.420599999999993</c:v>
                </c:pt>
                <c:pt idx="7">
                  <c:v>66.096299999999999</c:v>
                </c:pt>
                <c:pt idx="8">
                  <c:v>67.022800000000004</c:v>
                </c:pt>
                <c:pt idx="9">
                  <c:v>67.326400000000007</c:v>
                </c:pt>
                <c:pt idx="10">
                  <c:v>68.263400000000004</c:v>
                </c:pt>
                <c:pt idx="11">
                  <c:v>69.670699999999997</c:v>
                </c:pt>
                <c:pt idx="12">
                  <c:v>70.123999999999995</c:v>
                </c:pt>
                <c:pt idx="13">
                  <c:v>69.909400000000005</c:v>
                </c:pt>
                <c:pt idx="14">
                  <c:v>70.461399999999998</c:v>
                </c:pt>
                <c:pt idx="15">
                  <c:v>71.607299999999995</c:v>
                </c:pt>
                <c:pt idx="16">
                  <c:v>72.540400000000005</c:v>
                </c:pt>
                <c:pt idx="17">
                  <c:v>74.5227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77D-49F1-AD29-DD7F70F9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93512"/>
        <c:axId val="1"/>
      </c:lineChart>
      <c:catAx>
        <c:axId val="1158393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455958549222798"/>
              <c:y val="0.767363662875473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93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2901554404145081E-2"/>
          <c:y val="0.85764180519101785"/>
          <c:w val="0.97150259067357514"/>
          <c:h val="0.9166699475065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4 Frequency Per 100 Earned Exposures</a:t>
            </a:r>
          </a:p>
        </c:rich>
      </c:tx>
      <c:layout>
        <c:manualLayout>
          <c:xMode val="edge"/>
          <c:yMode val="edge"/>
          <c:x val="2.8497409326424871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1418704413630673"/>
          <c:w val="0.83160621761658027"/>
          <c:h val="0.5294126591774220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PurePremiumTrends!$I$11:$I$28</c:f>
              <c:numCache>
                <c:formatCode>#,##0.00</c:formatCode>
                <c:ptCount val="18"/>
                <c:pt idx="0">
                  <c:v>1.9403999999999999</c:v>
                </c:pt>
                <c:pt idx="1">
                  <c:v>1.9244000000000001</c:v>
                </c:pt>
                <c:pt idx="2">
                  <c:v>1.9103000000000001</c:v>
                </c:pt>
                <c:pt idx="3">
                  <c:v>1.9224000000000001</c:v>
                </c:pt>
                <c:pt idx="4">
                  <c:v>1.92</c:v>
                </c:pt>
                <c:pt idx="5">
                  <c:v>1.9245000000000001</c:v>
                </c:pt>
                <c:pt idx="6">
                  <c:v>1.9267000000000001</c:v>
                </c:pt>
                <c:pt idx="7">
                  <c:v>1.9077</c:v>
                </c:pt>
                <c:pt idx="8">
                  <c:v>1.9054</c:v>
                </c:pt>
                <c:pt idx="9">
                  <c:v>1.9048</c:v>
                </c:pt>
                <c:pt idx="10">
                  <c:v>1.9275</c:v>
                </c:pt>
                <c:pt idx="11">
                  <c:v>1.9524999999999999</c:v>
                </c:pt>
                <c:pt idx="12">
                  <c:v>1.9746999999999999</c:v>
                </c:pt>
                <c:pt idx="13">
                  <c:v>1.9555</c:v>
                </c:pt>
                <c:pt idx="14">
                  <c:v>1.9274</c:v>
                </c:pt>
                <c:pt idx="15">
                  <c:v>1.9294</c:v>
                </c:pt>
                <c:pt idx="16">
                  <c:v>1.9316</c:v>
                </c:pt>
                <c:pt idx="17">
                  <c:v>1.9440999999999999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53-4E52-9814-9F4E4443BC73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Sheet5!$Z$1:$Z$18</c:f>
              <c:numCache>
                <c:formatCode>General</c:formatCode>
                <c:ptCount val="18"/>
                <c:pt idx="0">
                  <c:v>1.9403999999999999</c:v>
                </c:pt>
                <c:pt idx="1">
                  <c:v>1.9244000000000001</c:v>
                </c:pt>
                <c:pt idx="2">
                  <c:v>1.9103000000000001</c:v>
                </c:pt>
                <c:pt idx="3">
                  <c:v>1.9224000000000001</c:v>
                </c:pt>
                <c:pt idx="4">
                  <c:v>1.92</c:v>
                </c:pt>
                <c:pt idx="5">
                  <c:v>1.9245000000000001</c:v>
                </c:pt>
                <c:pt idx="6">
                  <c:v>1.9267000000000001</c:v>
                </c:pt>
                <c:pt idx="7">
                  <c:v>1.9077</c:v>
                </c:pt>
                <c:pt idx="8">
                  <c:v>1.9054</c:v>
                </c:pt>
                <c:pt idx="9">
                  <c:v>1.9048</c:v>
                </c:pt>
                <c:pt idx="10">
                  <c:v>1.9275</c:v>
                </c:pt>
                <c:pt idx="11">
                  <c:v>1.9524999999999999</c:v>
                </c:pt>
                <c:pt idx="12">
                  <c:v>1.9746999999999999</c:v>
                </c:pt>
                <c:pt idx="13">
                  <c:v>1.9555</c:v>
                </c:pt>
                <c:pt idx="14">
                  <c:v>1.9274</c:v>
                </c:pt>
                <c:pt idx="15">
                  <c:v>1.9294</c:v>
                </c:pt>
                <c:pt idx="16">
                  <c:v>1.9316</c:v>
                </c:pt>
                <c:pt idx="17">
                  <c:v>1.9440999999999999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53-4E52-9814-9F4E4443B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84512"/>
        <c:axId val="1"/>
      </c:lineChart>
      <c:catAx>
        <c:axId val="115838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196891191709844"/>
              <c:y val="0.76816754307095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8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8082901554404139E-2"/>
          <c:y val="0.85121252576991879"/>
          <c:w val="0.97668393782383423"/>
          <c:h val="0.9134962627941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4 Average Claim Cost($)</a:t>
            </a:r>
          </a:p>
        </c:rich>
      </c:tx>
      <c:layout>
        <c:manualLayout>
          <c:xMode val="edge"/>
          <c:yMode val="edge"/>
          <c:x val="2.3316062176165803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8704663212436"/>
          <c:y val="0.10763925387659327"/>
          <c:w val="0.82642487046632129"/>
          <c:h val="0.53472403538694724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PurePremiumTrends!$J$11:$J$28</c:f>
              <c:numCache>
                <c:formatCode>#,##0</c:formatCode>
                <c:ptCount val="18"/>
                <c:pt idx="0">
                  <c:v>3179.569</c:v>
                </c:pt>
                <c:pt idx="1">
                  <c:v>3282.4794999999999</c:v>
                </c:pt>
                <c:pt idx="2">
                  <c:v>3363.4067</c:v>
                </c:pt>
                <c:pt idx="3">
                  <c:v>3416.7703999999999</c:v>
                </c:pt>
                <c:pt idx="4">
                  <c:v>3439.7779</c:v>
                </c:pt>
                <c:pt idx="5">
                  <c:v>3444.078</c:v>
                </c:pt>
                <c:pt idx="6">
                  <c:v>3447.29</c:v>
                </c:pt>
                <c:pt idx="7">
                  <c:v>3464.6601000000001</c:v>
                </c:pt>
                <c:pt idx="8">
                  <c:v>3517.5844999999999</c:v>
                </c:pt>
                <c:pt idx="9">
                  <c:v>3534.5922</c:v>
                </c:pt>
                <c:pt idx="10">
                  <c:v>3541.4693000000002</c:v>
                </c:pt>
                <c:pt idx="11">
                  <c:v>3568.1954999999998</c:v>
                </c:pt>
                <c:pt idx="12">
                  <c:v>3551.0713000000001</c:v>
                </c:pt>
                <c:pt idx="13">
                  <c:v>3575.0925000000002</c:v>
                </c:pt>
                <c:pt idx="14">
                  <c:v>3655.8530999999998</c:v>
                </c:pt>
                <c:pt idx="15">
                  <c:v>3711.2923000000001</c:v>
                </c:pt>
                <c:pt idx="16">
                  <c:v>3755.5005999999998</c:v>
                </c:pt>
                <c:pt idx="17">
                  <c:v>3833.3220000000001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25-41F7-9F0A-8597543D5284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Sheet5!$AA$1:$AA$18</c:f>
              <c:numCache>
                <c:formatCode>General</c:formatCode>
                <c:ptCount val="18"/>
                <c:pt idx="0">
                  <c:v>3179.569</c:v>
                </c:pt>
                <c:pt idx="1">
                  <c:v>3282.4794999999999</c:v>
                </c:pt>
                <c:pt idx="2">
                  <c:v>3363.4067</c:v>
                </c:pt>
                <c:pt idx="3">
                  <c:v>3416.7703999999999</c:v>
                </c:pt>
                <c:pt idx="4">
                  <c:v>3439.7779</c:v>
                </c:pt>
                <c:pt idx="5">
                  <c:v>3444.078</c:v>
                </c:pt>
                <c:pt idx="6">
                  <c:v>3447.29</c:v>
                </c:pt>
                <c:pt idx="7">
                  <c:v>3464.6601000000001</c:v>
                </c:pt>
                <c:pt idx="8">
                  <c:v>3517.5844999999999</c:v>
                </c:pt>
                <c:pt idx="9">
                  <c:v>3534.5922</c:v>
                </c:pt>
                <c:pt idx="10">
                  <c:v>3541.4693000000002</c:v>
                </c:pt>
                <c:pt idx="11">
                  <c:v>3568.1954999999998</c:v>
                </c:pt>
                <c:pt idx="12">
                  <c:v>3551.0713000000001</c:v>
                </c:pt>
                <c:pt idx="13">
                  <c:v>3575.0925000000002</c:v>
                </c:pt>
                <c:pt idx="14">
                  <c:v>3655.8530999999998</c:v>
                </c:pt>
                <c:pt idx="15">
                  <c:v>3711.2923000000001</c:v>
                </c:pt>
                <c:pt idx="16">
                  <c:v>3755.5005999999998</c:v>
                </c:pt>
                <c:pt idx="17">
                  <c:v>3833.3220000000001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25-41F7-9F0A-8597543D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81992"/>
        <c:axId val="1"/>
      </c:lineChart>
      <c:catAx>
        <c:axId val="115838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010362694300518"/>
              <c:y val="0.774308107319918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81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9948186528497408E-2"/>
          <c:y val="0.85069736074657332"/>
          <c:w val="0.97927461139896377"/>
          <c:h val="0.90972550306211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6 Pure Premium($)</a:t>
            </a:r>
          </a:p>
        </c:rich>
      </c:tx>
      <c:layout>
        <c:manualLayout>
          <c:xMode val="edge"/>
          <c:yMode val="edge"/>
          <c:x val="2.5906735751295335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8704663212436"/>
          <c:y val="0.10763925387659327"/>
          <c:w val="0.82901554404145072"/>
          <c:h val="0.53125180139092809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PurePremiumTrends!$L$11:$L$28</c:f>
              <c:numCache>
                <c:formatCode>#,##0.00</c:formatCode>
                <c:ptCount val="18"/>
                <c:pt idx="0">
                  <c:v>114.5872</c:v>
                </c:pt>
                <c:pt idx="1">
                  <c:v>114.22629999999999</c:v>
                </c:pt>
                <c:pt idx="2">
                  <c:v>113.9237</c:v>
                </c:pt>
                <c:pt idx="3">
                  <c:v>117.14830000000001</c:v>
                </c:pt>
                <c:pt idx="4">
                  <c:v>118.49939999999999</c:v>
                </c:pt>
                <c:pt idx="5">
                  <c:v>120.3468</c:v>
                </c:pt>
                <c:pt idx="6">
                  <c:v>122.8691</c:v>
                </c:pt>
                <c:pt idx="7">
                  <c:v>123.6716</c:v>
                </c:pt>
                <c:pt idx="8">
                  <c:v>127.0262</c:v>
                </c:pt>
                <c:pt idx="9">
                  <c:v>131.19999999999999</c:v>
                </c:pt>
                <c:pt idx="10">
                  <c:v>135.69929999999999</c:v>
                </c:pt>
                <c:pt idx="11">
                  <c:v>140.77160000000001</c:v>
                </c:pt>
                <c:pt idx="12">
                  <c:v>145.04259999999999</c:v>
                </c:pt>
                <c:pt idx="13">
                  <c:v>147.56270000000001</c:v>
                </c:pt>
                <c:pt idx="14">
                  <c:v>147.16220000000001</c:v>
                </c:pt>
                <c:pt idx="15">
                  <c:v>148.4478</c:v>
                </c:pt>
                <c:pt idx="16">
                  <c:v>149.8022</c:v>
                </c:pt>
                <c:pt idx="17">
                  <c:v>156.20939999999999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39B-477E-A5D3-984053C92A7F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Sheet5!$AC$1:$AC$18</c:f>
              <c:numCache>
                <c:formatCode>General</c:formatCode>
                <c:ptCount val="18"/>
                <c:pt idx="0">
                  <c:v>114.5872</c:v>
                </c:pt>
                <c:pt idx="1">
                  <c:v>114.22629999999999</c:v>
                </c:pt>
                <c:pt idx="2">
                  <c:v>113.9237</c:v>
                </c:pt>
                <c:pt idx="3">
                  <c:v>117.14830000000001</c:v>
                </c:pt>
                <c:pt idx="4">
                  <c:v>118.49939999999999</c:v>
                </c:pt>
                <c:pt idx="5">
                  <c:v>120.3468</c:v>
                </c:pt>
                <c:pt idx="6">
                  <c:v>122.8691</c:v>
                </c:pt>
                <c:pt idx="7">
                  <c:v>123.6716</c:v>
                </c:pt>
                <c:pt idx="8">
                  <c:v>127.0262</c:v>
                </c:pt>
                <c:pt idx="9">
                  <c:v>131.19999999999999</c:v>
                </c:pt>
                <c:pt idx="10">
                  <c:v>135.69929999999999</c:v>
                </c:pt>
                <c:pt idx="11">
                  <c:v>140.77160000000001</c:v>
                </c:pt>
                <c:pt idx="12">
                  <c:v>145.04259999999999</c:v>
                </c:pt>
                <c:pt idx="13">
                  <c:v>147.56270000000001</c:v>
                </c:pt>
                <c:pt idx="14">
                  <c:v>147.16220000000001</c:v>
                </c:pt>
                <c:pt idx="15">
                  <c:v>148.4478</c:v>
                </c:pt>
                <c:pt idx="16">
                  <c:v>149.8022</c:v>
                </c:pt>
                <c:pt idx="17">
                  <c:v>156.20939999999999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9B-477E-A5D3-984053C9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88832"/>
        <c:axId val="1"/>
      </c:lineChart>
      <c:catAx>
        <c:axId val="115838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455958549222798"/>
              <c:y val="0.763891440653251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8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512953367875648E-2"/>
          <c:y val="0.85416958296879553"/>
          <c:w val="0.97927461139896377"/>
          <c:h val="0.91666994750656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6 Frequency Per 100 Earned Exposures</a:t>
            </a:r>
          </a:p>
        </c:rich>
      </c:tx>
      <c:layout>
        <c:manualLayout>
          <c:xMode val="edge"/>
          <c:yMode val="edge"/>
          <c:x val="2.8497409326424871E-2"/>
          <c:y val="2.07612456747404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2435233160622"/>
          <c:y val="0.10726661721895481"/>
          <c:w val="0.83160621761658027"/>
          <c:h val="0.53287287263609806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PurePremiumTrends!$M$11:$M$28</c:f>
              <c:numCache>
                <c:formatCode>#,##0.00</c:formatCode>
                <c:ptCount val="18"/>
                <c:pt idx="0">
                  <c:v>3.0956999999999999</c:v>
                </c:pt>
                <c:pt idx="1">
                  <c:v>3.1295999999999999</c:v>
                </c:pt>
                <c:pt idx="2">
                  <c:v>3.0808</c:v>
                </c:pt>
                <c:pt idx="3">
                  <c:v>3.1236000000000002</c:v>
                </c:pt>
                <c:pt idx="4">
                  <c:v>3.1168</c:v>
                </c:pt>
                <c:pt idx="5">
                  <c:v>3.0929000000000002</c:v>
                </c:pt>
                <c:pt idx="6">
                  <c:v>3.1615000000000002</c:v>
                </c:pt>
                <c:pt idx="7">
                  <c:v>3.1478000000000002</c:v>
                </c:pt>
                <c:pt idx="8">
                  <c:v>3.1720999999999999</c:v>
                </c:pt>
                <c:pt idx="9">
                  <c:v>3.1577999999999999</c:v>
                </c:pt>
                <c:pt idx="10">
                  <c:v>3.1259999999999999</c:v>
                </c:pt>
                <c:pt idx="11">
                  <c:v>3.1345000000000001</c:v>
                </c:pt>
                <c:pt idx="12">
                  <c:v>3.1301000000000001</c:v>
                </c:pt>
                <c:pt idx="13">
                  <c:v>3.0771000000000002</c:v>
                </c:pt>
                <c:pt idx="14">
                  <c:v>3.0272000000000001</c:v>
                </c:pt>
                <c:pt idx="15">
                  <c:v>3.0175999999999998</c:v>
                </c:pt>
                <c:pt idx="16">
                  <c:v>2.9963000000000002</c:v>
                </c:pt>
                <c:pt idx="17">
                  <c:v>3.0720000000000001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D-436B-8D0E-B6D87F140C44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Sheet5!$AD$1:$AD$18</c:f>
              <c:numCache>
                <c:formatCode>General</c:formatCode>
                <c:ptCount val="18"/>
                <c:pt idx="0">
                  <c:v>3.0956999999999999</c:v>
                </c:pt>
                <c:pt idx="1">
                  <c:v>3.1295999999999999</c:v>
                </c:pt>
                <c:pt idx="2">
                  <c:v>3.0808</c:v>
                </c:pt>
                <c:pt idx="3">
                  <c:v>3.1236000000000002</c:v>
                </c:pt>
                <c:pt idx="4">
                  <c:v>3.1168</c:v>
                </c:pt>
                <c:pt idx="5">
                  <c:v>3.0929000000000002</c:v>
                </c:pt>
                <c:pt idx="6">
                  <c:v>3.1615000000000002</c:v>
                </c:pt>
                <c:pt idx="7">
                  <c:v>3.1478000000000002</c:v>
                </c:pt>
                <c:pt idx="8">
                  <c:v>3.1720999999999999</c:v>
                </c:pt>
                <c:pt idx="9">
                  <c:v>3.1577999999999999</c:v>
                </c:pt>
                <c:pt idx="10">
                  <c:v>3.1259999999999999</c:v>
                </c:pt>
                <c:pt idx="11">
                  <c:v>3.1345000000000001</c:v>
                </c:pt>
                <c:pt idx="12">
                  <c:v>3.1301000000000001</c:v>
                </c:pt>
                <c:pt idx="13">
                  <c:v>3.0771000000000002</c:v>
                </c:pt>
                <c:pt idx="14">
                  <c:v>3.0272000000000001</c:v>
                </c:pt>
                <c:pt idx="15">
                  <c:v>3.0175999999999998</c:v>
                </c:pt>
                <c:pt idx="16">
                  <c:v>2.9963000000000002</c:v>
                </c:pt>
                <c:pt idx="17">
                  <c:v>3.0720000000000001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D-436B-8D0E-B6D87F14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86312"/>
        <c:axId val="1"/>
      </c:lineChart>
      <c:catAx>
        <c:axId val="1158386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4974093264248707"/>
              <c:y val="0.764707335458500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863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4766839378238336E-2"/>
          <c:y val="0.85121252576991879"/>
          <c:w val="0.97409326424870468"/>
          <c:h val="0.9134962627941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Form 6 Average Claim Cost($)</a:t>
            </a:r>
          </a:p>
        </c:rich>
      </c:tx>
      <c:layout>
        <c:manualLayout>
          <c:xMode val="edge"/>
          <c:yMode val="edge"/>
          <c:x val="2.5906735751295335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48704663212436"/>
          <c:y val="0.11111148787261242"/>
          <c:w val="0.82642487046632129"/>
          <c:h val="0.5243073333988898"/>
        </c:manualLayout>
      </c:layout>
      <c:lineChart>
        <c:grouping val="standard"/>
        <c:varyColors val="0"/>
        <c:ser>
          <c:idx val="1"/>
          <c:order val="0"/>
          <c:tx>
            <c:strRef>
              <c:f>Graphs!$B$3</c:f>
              <c:strCache>
                <c:ptCount val="1"/>
                <c:pt idx="0">
                  <c:v>Multi-state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PurePremiumTrends!$N$11:$N$28</c:f>
              <c:numCache>
                <c:formatCode>#,##0</c:formatCode>
                <c:ptCount val="18"/>
                <c:pt idx="0">
                  <c:v>3701.4670999999998</c:v>
                </c:pt>
                <c:pt idx="1">
                  <c:v>3649.9162000000001</c:v>
                </c:pt>
                <c:pt idx="2">
                  <c:v>3697.9135000000001</c:v>
                </c:pt>
                <c:pt idx="3">
                  <c:v>3750.4794000000002</c:v>
                </c:pt>
                <c:pt idx="4">
                  <c:v>3802.0038</c:v>
                </c:pt>
                <c:pt idx="5">
                  <c:v>3891.0189999999998</c:v>
                </c:pt>
                <c:pt idx="6">
                  <c:v>3886.4023000000002</c:v>
                </c:pt>
                <c:pt idx="7">
                  <c:v>3928.8346000000001</c:v>
                </c:pt>
                <c:pt idx="8">
                  <c:v>4004.4461000000001</c:v>
                </c:pt>
                <c:pt idx="9">
                  <c:v>4154.7748000000001</c:v>
                </c:pt>
                <c:pt idx="10">
                  <c:v>4341.0214999999998</c:v>
                </c:pt>
                <c:pt idx="11">
                  <c:v>4490.9677000000001</c:v>
                </c:pt>
                <c:pt idx="12">
                  <c:v>4633.8077999999996</c:v>
                </c:pt>
                <c:pt idx="13">
                  <c:v>4795.47</c:v>
                </c:pt>
                <c:pt idx="14">
                  <c:v>4861.3100999999997</c:v>
                </c:pt>
                <c:pt idx="15">
                  <c:v>4919.3617999999997</c:v>
                </c:pt>
                <c:pt idx="16">
                  <c:v>4999.6063000000004</c:v>
                </c:pt>
                <c:pt idx="17">
                  <c:v>5084.9139999999998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E14-4D1B-A3E5-06294F556079}"/>
            </c:ext>
          </c:extLst>
        </c:ser>
        <c:ser>
          <c:idx val="0"/>
          <c:order val="1"/>
          <c:tx>
            <c:v>Multi-state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strRef>
              <c:f>PurePremiumTrends!$B$11:$B$28</c:f>
              <c:strCache>
                <c:ptCount val="18"/>
                <c:pt idx="0">
                  <c:v>2004 - 4</c:v>
                </c:pt>
                <c:pt idx="1">
                  <c:v>2005 - 1</c:v>
                </c:pt>
                <c:pt idx="2">
                  <c:v>2005 - 2</c:v>
                </c:pt>
                <c:pt idx="3">
                  <c:v>2005 - 3</c:v>
                </c:pt>
                <c:pt idx="4">
                  <c:v>2005 - 4</c:v>
                </c:pt>
                <c:pt idx="5">
                  <c:v>2006 - 1</c:v>
                </c:pt>
                <c:pt idx="6">
                  <c:v>2006 - 2</c:v>
                </c:pt>
                <c:pt idx="7">
                  <c:v>2006 - 3</c:v>
                </c:pt>
                <c:pt idx="8">
                  <c:v>2006 - 4</c:v>
                </c:pt>
                <c:pt idx="9">
                  <c:v>2007 - 1</c:v>
                </c:pt>
                <c:pt idx="10">
                  <c:v>2007 - 2</c:v>
                </c:pt>
                <c:pt idx="11">
                  <c:v>2007 - 3</c:v>
                </c:pt>
                <c:pt idx="12">
                  <c:v>2007 - 4</c:v>
                </c:pt>
                <c:pt idx="13">
                  <c:v>2008 - 1</c:v>
                </c:pt>
                <c:pt idx="14">
                  <c:v>2008 - 2</c:v>
                </c:pt>
                <c:pt idx="15">
                  <c:v>2008 - 3</c:v>
                </c:pt>
                <c:pt idx="16">
                  <c:v>2008 - 4</c:v>
                </c:pt>
                <c:pt idx="17">
                  <c:v>2009 - 1</c:v>
                </c:pt>
              </c:strCache>
            </c:strRef>
          </c:cat>
          <c:val>
            <c:numRef>
              <c:f>Sheet5!$AE$1:$AE$18</c:f>
              <c:numCache>
                <c:formatCode>General</c:formatCode>
                <c:ptCount val="18"/>
                <c:pt idx="0">
                  <c:v>3701.4670999999998</c:v>
                </c:pt>
                <c:pt idx="1">
                  <c:v>3649.9162000000001</c:v>
                </c:pt>
                <c:pt idx="2">
                  <c:v>3697.9135000000001</c:v>
                </c:pt>
                <c:pt idx="3">
                  <c:v>3750.4794000000002</c:v>
                </c:pt>
                <c:pt idx="4">
                  <c:v>3802.0038</c:v>
                </c:pt>
                <c:pt idx="5">
                  <c:v>3891.0189999999998</c:v>
                </c:pt>
                <c:pt idx="6">
                  <c:v>3886.4023000000002</c:v>
                </c:pt>
                <c:pt idx="7">
                  <c:v>3928.8346000000001</c:v>
                </c:pt>
                <c:pt idx="8">
                  <c:v>4004.4461000000001</c:v>
                </c:pt>
                <c:pt idx="9">
                  <c:v>4154.7748000000001</c:v>
                </c:pt>
                <c:pt idx="10">
                  <c:v>4341.0214999999998</c:v>
                </c:pt>
                <c:pt idx="11">
                  <c:v>4490.9677000000001</c:v>
                </c:pt>
                <c:pt idx="12">
                  <c:v>4633.8077999999996</c:v>
                </c:pt>
                <c:pt idx="13">
                  <c:v>4795.47</c:v>
                </c:pt>
                <c:pt idx="14">
                  <c:v>4861.3100999999997</c:v>
                </c:pt>
                <c:pt idx="15">
                  <c:v>4919.3617999999997</c:v>
                </c:pt>
                <c:pt idx="16">
                  <c:v>4999.6063000000004</c:v>
                </c:pt>
                <c:pt idx="17">
                  <c:v>5084.9139999999998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14-4D1B-A3E5-06294F55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391352"/>
        <c:axId val="1"/>
      </c:lineChart>
      <c:catAx>
        <c:axId val="1158391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Period (Year Ending Quarter)</a:t>
                </a:r>
              </a:p>
            </c:rich>
          </c:tx>
          <c:layout>
            <c:manualLayout>
              <c:xMode val="edge"/>
              <c:yMode val="edge"/>
              <c:x val="0.36010362694300518"/>
              <c:y val="0.763891440653251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1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58391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549222797927461E-2"/>
          <c:y val="0.85069736074657332"/>
          <c:w val="0.96632124352331605"/>
          <c:h val="0.9131977252843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1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1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5" Type="http://schemas.openxmlformats.org/officeDocument/2006/relationships/image" Target="../media/image5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5" Type="http://schemas.openxmlformats.org/officeDocument/2006/relationships/image" Target="../media/image10.emf"/><Relationship Id="rId4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8.emf"/><Relationship Id="rId1" Type="http://schemas.openxmlformats.org/officeDocument/2006/relationships/image" Target="../media/image19.emf"/><Relationship Id="rId5" Type="http://schemas.openxmlformats.org/officeDocument/2006/relationships/image" Target="../media/image15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0</xdr:row>
          <xdr:rowOff>19050</xdr:rowOff>
        </xdr:from>
        <xdr:to>
          <xdr:col>7</xdr:col>
          <xdr:colOff>466725</xdr:colOff>
          <xdr:row>0</xdr:row>
          <xdr:rowOff>247650</xdr:rowOff>
        </xdr:to>
        <xdr:sp macro="" textlink="">
          <xdr:nvSpPr>
            <xdr:cNvPr id="1031" name="Combo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3947710-EE82-A3B3-C03C-9484AB4E0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19050</xdr:rowOff>
        </xdr:from>
        <xdr:to>
          <xdr:col>4</xdr:col>
          <xdr:colOff>38100</xdr:colOff>
          <xdr:row>0</xdr:row>
          <xdr:rowOff>247650</xdr:rowOff>
        </xdr:to>
        <xdr:sp macro="" textlink="">
          <xdr:nvSpPr>
            <xdr:cNvPr id="1038" name="ComboBox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0821333-845A-F248-937E-0AA72BFE4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0</xdr:row>
          <xdr:rowOff>38100</xdr:rowOff>
        </xdr:from>
        <xdr:to>
          <xdr:col>17</xdr:col>
          <xdr:colOff>66675</xdr:colOff>
          <xdr:row>1</xdr:row>
          <xdr:rowOff>161925</xdr:rowOff>
        </xdr:to>
        <xdr:sp macro="" textlink="">
          <xdr:nvSpPr>
            <xdr:cNvPr id="1041" name="cmdPrintPurePremium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D1C34C4-31C8-85F5-B813-F1F68C9C2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0</xdr:row>
          <xdr:rowOff>0</xdr:rowOff>
        </xdr:from>
        <xdr:to>
          <xdr:col>15</xdr:col>
          <xdr:colOff>676275</xdr:colOff>
          <xdr:row>2</xdr:row>
          <xdr:rowOff>28575</xdr:rowOff>
        </xdr:to>
        <xdr:sp macro="" textlink="">
          <xdr:nvSpPr>
            <xdr:cNvPr id="1042" name="ListBox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30ECC33-8BED-6D17-9339-AACF95912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0</xdr:row>
          <xdr:rowOff>28575</xdr:rowOff>
        </xdr:from>
        <xdr:to>
          <xdr:col>4</xdr:col>
          <xdr:colOff>409575</xdr:colOff>
          <xdr:row>1</xdr:row>
          <xdr:rowOff>0</xdr:rowOff>
        </xdr:to>
        <xdr:sp macro="" textlink="">
          <xdr:nvSpPr>
            <xdr:cNvPr id="54273" name="ComboBox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F580A8A8-CC2C-67E9-6285-AECCDE5D9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2</xdr:col>
          <xdr:colOff>171450</xdr:colOff>
          <xdr:row>0</xdr:row>
          <xdr:rowOff>247650</xdr:rowOff>
        </xdr:to>
        <xdr:sp macro="" textlink="">
          <xdr:nvSpPr>
            <xdr:cNvPr id="54274" name="ComboBox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65F6102-DBA3-11B7-ED76-456D3CA27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10</xdr:row>
          <xdr:rowOff>57150</xdr:rowOff>
        </xdr:from>
        <xdr:to>
          <xdr:col>12</xdr:col>
          <xdr:colOff>123825</xdr:colOff>
          <xdr:row>11</xdr:row>
          <xdr:rowOff>152400</xdr:rowOff>
        </xdr:to>
        <xdr:sp macro="" textlink="">
          <xdr:nvSpPr>
            <xdr:cNvPr id="54275" name="cmdPrintData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365BF067-6924-184D-65B1-5DCAC1C925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</xdr:row>
          <xdr:rowOff>38100</xdr:rowOff>
        </xdr:from>
        <xdr:to>
          <xdr:col>15</xdr:col>
          <xdr:colOff>428625</xdr:colOff>
          <xdr:row>10</xdr:row>
          <xdr:rowOff>66675</xdr:rowOff>
        </xdr:to>
        <xdr:sp macro="" textlink="">
          <xdr:nvSpPr>
            <xdr:cNvPr id="54276" name="ListBox1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B8140D42-A069-7FF1-A647-6DC6811E54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0</xdr:row>
          <xdr:rowOff>133350</xdr:rowOff>
        </xdr:from>
        <xdr:to>
          <xdr:col>12</xdr:col>
          <xdr:colOff>352425</xdr:colOff>
          <xdr:row>1</xdr:row>
          <xdr:rowOff>47625</xdr:rowOff>
        </xdr:to>
        <xdr:sp macro="" textlink="">
          <xdr:nvSpPr>
            <xdr:cNvPr id="54277" name="Label1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8BB21D2-DFF2-3E77-230E-F2964EB3A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0</xdr:row>
          <xdr:rowOff>19050</xdr:rowOff>
        </xdr:from>
        <xdr:to>
          <xdr:col>4</xdr:col>
          <xdr:colOff>9525</xdr:colOff>
          <xdr:row>1</xdr:row>
          <xdr:rowOff>19050</xdr:rowOff>
        </xdr:to>
        <xdr:sp macro="" textlink="">
          <xdr:nvSpPr>
            <xdr:cNvPr id="55297" name="ComboBox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569530E2-2AFE-CABE-79A7-1CBE7B1B56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9525</xdr:rowOff>
        </xdr:from>
        <xdr:to>
          <xdr:col>1</xdr:col>
          <xdr:colOff>485775</xdr:colOff>
          <xdr:row>1</xdr:row>
          <xdr:rowOff>19050</xdr:rowOff>
        </xdr:to>
        <xdr:sp macro="" textlink="">
          <xdr:nvSpPr>
            <xdr:cNvPr id="55298" name="ComboBox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1317EAFA-69A8-E4F9-FBEF-5418A35FB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57150</xdr:rowOff>
        </xdr:from>
        <xdr:to>
          <xdr:col>8</xdr:col>
          <xdr:colOff>152400</xdr:colOff>
          <xdr:row>5</xdr:row>
          <xdr:rowOff>152400</xdr:rowOff>
        </xdr:to>
        <xdr:sp macro="" textlink="">
          <xdr:nvSpPr>
            <xdr:cNvPr id="55303" name="cmdPrintLoss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5AAFC8E4-8EA5-186A-2863-242660C8B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85725</xdr:rowOff>
        </xdr:from>
        <xdr:to>
          <xdr:col>11</xdr:col>
          <xdr:colOff>542925</xdr:colOff>
          <xdr:row>4</xdr:row>
          <xdr:rowOff>66675</xdr:rowOff>
        </xdr:to>
        <xdr:sp macro="" textlink="">
          <xdr:nvSpPr>
            <xdr:cNvPr id="55304" name="ListBox1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43A6FB40-1C94-748E-4E70-346121D91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0</xdr:row>
          <xdr:rowOff>171450</xdr:rowOff>
        </xdr:from>
        <xdr:to>
          <xdr:col>8</xdr:col>
          <xdr:colOff>381000</xdr:colOff>
          <xdr:row>1</xdr:row>
          <xdr:rowOff>95250</xdr:rowOff>
        </xdr:to>
        <xdr:sp macro="" textlink="">
          <xdr:nvSpPr>
            <xdr:cNvPr id="55305" name="Label1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CF8610B0-7FCD-87F4-BA98-5CB980FEEE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5</xdr:col>
      <xdr:colOff>19050</xdr:colOff>
      <xdr:row>23</xdr:row>
      <xdr:rowOff>152400</xdr:rowOff>
    </xdr:to>
    <xdr:graphicFrame macro="">
      <xdr:nvGraphicFramePr>
        <xdr:cNvPr id="2083" name="Chart 18">
          <a:extLst>
            <a:ext uri="{FF2B5EF4-FFF2-40B4-BE49-F238E27FC236}">
              <a16:creationId xmlns:a16="http://schemas.microsoft.com/office/drawing/2014/main" id="{A3542A43-2B03-2769-ED8B-6E45EC41F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19050</xdr:colOff>
      <xdr:row>41</xdr:row>
      <xdr:rowOff>0</xdr:rowOff>
    </xdr:to>
    <xdr:graphicFrame macro="">
      <xdr:nvGraphicFramePr>
        <xdr:cNvPr id="2084" name="Chart 19">
          <a:extLst>
            <a:ext uri="{FF2B5EF4-FFF2-40B4-BE49-F238E27FC236}">
              <a16:creationId xmlns:a16="http://schemas.microsoft.com/office/drawing/2014/main" id="{E0E194C1-9649-D299-F0AA-CE31F56DF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9525</xdr:rowOff>
    </xdr:from>
    <xdr:to>
      <xdr:col>5</xdr:col>
      <xdr:colOff>19050</xdr:colOff>
      <xdr:row>58</xdr:row>
      <xdr:rowOff>0</xdr:rowOff>
    </xdr:to>
    <xdr:graphicFrame macro="">
      <xdr:nvGraphicFramePr>
        <xdr:cNvPr id="2085" name="Chart 20">
          <a:extLst>
            <a:ext uri="{FF2B5EF4-FFF2-40B4-BE49-F238E27FC236}">
              <a16:creationId xmlns:a16="http://schemas.microsoft.com/office/drawing/2014/main" id="{783D9C0D-4E95-90D0-D7DA-DE649498C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7</xdr:row>
      <xdr:rowOff>0</xdr:rowOff>
    </xdr:from>
    <xdr:to>
      <xdr:col>10</xdr:col>
      <xdr:colOff>28575</xdr:colOff>
      <xdr:row>23</xdr:row>
      <xdr:rowOff>152400</xdr:rowOff>
    </xdr:to>
    <xdr:graphicFrame macro="">
      <xdr:nvGraphicFramePr>
        <xdr:cNvPr id="2086" name="Chart 21">
          <a:extLst>
            <a:ext uri="{FF2B5EF4-FFF2-40B4-BE49-F238E27FC236}">
              <a16:creationId xmlns:a16="http://schemas.microsoft.com/office/drawing/2014/main" id="{2B421AC5-1235-EEC0-391F-041783298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24</xdr:row>
      <xdr:rowOff>0</xdr:rowOff>
    </xdr:from>
    <xdr:to>
      <xdr:col>10</xdr:col>
      <xdr:colOff>28575</xdr:colOff>
      <xdr:row>41</xdr:row>
      <xdr:rowOff>0</xdr:rowOff>
    </xdr:to>
    <xdr:graphicFrame macro="">
      <xdr:nvGraphicFramePr>
        <xdr:cNvPr id="2087" name="Chart 22">
          <a:extLst>
            <a:ext uri="{FF2B5EF4-FFF2-40B4-BE49-F238E27FC236}">
              <a16:creationId xmlns:a16="http://schemas.microsoft.com/office/drawing/2014/main" id="{CE4E48EE-12CD-C435-ABA7-E6EF36B4B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41</xdr:row>
      <xdr:rowOff>9525</xdr:rowOff>
    </xdr:from>
    <xdr:to>
      <xdr:col>10</xdr:col>
      <xdr:colOff>28575</xdr:colOff>
      <xdr:row>58</xdr:row>
      <xdr:rowOff>0</xdr:rowOff>
    </xdr:to>
    <xdr:graphicFrame macro="">
      <xdr:nvGraphicFramePr>
        <xdr:cNvPr id="2088" name="Chart 23">
          <a:extLst>
            <a:ext uri="{FF2B5EF4-FFF2-40B4-BE49-F238E27FC236}">
              <a16:creationId xmlns:a16="http://schemas.microsoft.com/office/drawing/2014/main" id="{B9878CA9-AD33-28DC-4C8C-7560B91A6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15</xdr:col>
      <xdr:colOff>19050</xdr:colOff>
      <xdr:row>23</xdr:row>
      <xdr:rowOff>152400</xdr:rowOff>
    </xdr:to>
    <xdr:graphicFrame macro="">
      <xdr:nvGraphicFramePr>
        <xdr:cNvPr id="2089" name="Chart 24">
          <a:extLst>
            <a:ext uri="{FF2B5EF4-FFF2-40B4-BE49-F238E27FC236}">
              <a16:creationId xmlns:a16="http://schemas.microsoft.com/office/drawing/2014/main" id="{25964A4B-0EA8-6D15-369F-AA2CBF894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24</xdr:row>
      <xdr:rowOff>0</xdr:rowOff>
    </xdr:from>
    <xdr:to>
      <xdr:col>15</xdr:col>
      <xdr:colOff>19050</xdr:colOff>
      <xdr:row>41</xdr:row>
      <xdr:rowOff>0</xdr:rowOff>
    </xdr:to>
    <xdr:graphicFrame macro="">
      <xdr:nvGraphicFramePr>
        <xdr:cNvPr id="2090" name="Chart 25">
          <a:extLst>
            <a:ext uri="{FF2B5EF4-FFF2-40B4-BE49-F238E27FC236}">
              <a16:creationId xmlns:a16="http://schemas.microsoft.com/office/drawing/2014/main" id="{F2AC011D-1389-71F6-24D3-5A7256942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41</xdr:row>
      <xdr:rowOff>9525</xdr:rowOff>
    </xdr:from>
    <xdr:to>
      <xdr:col>15</xdr:col>
      <xdr:colOff>19050</xdr:colOff>
      <xdr:row>58</xdr:row>
      <xdr:rowOff>0</xdr:rowOff>
    </xdr:to>
    <xdr:graphicFrame macro="">
      <xdr:nvGraphicFramePr>
        <xdr:cNvPr id="2091" name="Chart 26">
          <a:extLst>
            <a:ext uri="{FF2B5EF4-FFF2-40B4-BE49-F238E27FC236}">
              <a16:creationId xmlns:a16="http://schemas.microsoft.com/office/drawing/2014/main" id="{47464BB4-A9AF-AE68-40B5-8801EC2FA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7</xdr:row>
      <xdr:rowOff>0</xdr:rowOff>
    </xdr:from>
    <xdr:to>
      <xdr:col>20</xdr:col>
      <xdr:colOff>19050</xdr:colOff>
      <xdr:row>23</xdr:row>
      <xdr:rowOff>152400</xdr:rowOff>
    </xdr:to>
    <xdr:graphicFrame macro="">
      <xdr:nvGraphicFramePr>
        <xdr:cNvPr id="2092" name="Chart 27">
          <a:extLst>
            <a:ext uri="{FF2B5EF4-FFF2-40B4-BE49-F238E27FC236}">
              <a16:creationId xmlns:a16="http://schemas.microsoft.com/office/drawing/2014/main" id="{826EE8EF-BA2D-4353-6C1E-7CCBD710D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20</xdr:col>
      <xdr:colOff>19050</xdr:colOff>
      <xdr:row>41</xdr:row>
      <xdr:rowOff>0</xdr:rowOff>
    </xdr:to>
    <xdr:graphicFrame macro="">
      <xdr:nvGraphicFramePr>
        <xdr:cNvPr id="2093" name="Chart 28">
          <a:extLst>
            <a:ext uri="{FF2B5EF4-FFF2-40B4-BE49-F238E27FC236}">
              <a16:creationId xmlns:a16="http://schemas.microsoft.com/office/drawing/2014/main" id="{A879D92F-70A9-503F-A762-F387E2B5E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41</xdr:row>
      <xdr:rowOff>9525</xdr:rowOff>
    </xdr:from>
    <xdr:to>
      <xdr:col>20</xdr:col>
      <xdr:colOff>19050</xdr:colOff>
      <xdr:row>58</xdr:row>
      <xdr:rowOff>9525</xdr:rowOff>
    </xdr:to>
    <xdr:graphicFrame macro="">
      <xdr:nvGraphicFramePr>
        <xdr:cNvPr id="2094" name="Chart 29">
          <a:extLst>
            <a:ext uri="{FF2B5EF4-FFF2-40B4-BE49-F238E27FC236}">
              <a16:creationId xmlns:a16="http://schemas.microsoft.com/office/drawing/2014/main" id="{920EE5CB-F424-96ED-80BE-486A775B0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0</xdr:row>
          <xdr:rowOff>19050</xdr:rowOff>
        </xdr:from>
        <xdr:to>
          <xdr:col>4</xdr:col>
          <xdr:colOff>714375</xdr:colOff>
          <xdr:row>1</xdr:row>
          <xdr:rowOff>19050</xdr:rowOff>
        </xdr:to>
        <xdr:sp macro="" textlink="">
          <xdr:nvSpPr>
            <xdr:cNvPr id="2078" name="ComboBox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979DFE14-7EC3-51B4-1032-6A2084819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9525</xdr:rowOff>
        </xdr:from>
        <xdr:to>
          <xdr:col>2</xdr:col>
          <xdr:colOff>628650</xdr:colOff>
          <xdr:row>1</xdr:row>
          <xdr:rowOff>28575</xdr:rowOff>
        </xdr:to>
        <xdr:sp macro="" textlink="">
          <xdr:nvSpPr>
            <xdr:cNvPr id="2079" name="ComboBox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3D5F1287-C3E1-F5EA-2585-87906499D0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1</xdr:row>
          <xdr:rowOff>142875</xdr:rowOff>
        </xdr:from>
        <xdr:to>
          <xdr:col>24</xdr:col>
          <xdr:colOff>552450</xdr:colOff>
          <xdr:row>15</xdr:row>
          <xdr:rowOff>0</xdr:rowOff>
        </xdr:to>
        <xdr:sp macro="" textlink="">
          <xdr:nvSpPr>
            <xdr:cNvPr id="2080" name="ListBox1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B2CAD48B-C153-9865-FA2D-83543C398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16</xdr:row>
          <xdr:rowOff>0</xdr:rowOff>
        </xdr:from>
        <xdr:to>
          <xdr:col>22</xdr:col>
          <xdr:colOff>581025</xdr:colOff>
          <xdr:row>17</xdr:row>
          <xdr:rowOff>76200</xdr:rowOff>
        </xdr:to>
        <xdr:sp macro="" textlink="">
          <xdr:nvSpPr>
            <xdr:cNvPr id="2081" name="cmdPrint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8DF0978F-F2B7-35FB-71B5-521A9595F8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381000</xdr:colOff>
          <xdr:row>0</xdr:row>
          <xdr:rowOff>228600</xdr:rowOff>
        </xdr:from>
        <xdr:to>
          <xdr:col>22</xdr:col>
          <xdr:colOff>581025</xdr:colOff>
          <xdr:row>1</xdr:row>
          <xdr:rowOff>161925</xdr:rowOff>
        </xdr:to>
        <xdr:sp macro="" textlink="">
          <xdr:nvSpPr>
            <xdr:cNvPr id="2082" name="Label1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150FA12A-C1DA-615D-BE3F-C822D413B7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control" Target="../activeX/activeX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1.emf"/><Relationship Id="rId12" Type="http://schemas.openxmlformats.org/officeDocument/2006/relationships/control" Target="../activeX/activeX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image" Target="../media/image13.emf"/><Relationship Id="rId5" Type="http://schemas.openxmlformats.org/officeDocument/2006/relationships/image" Target="../media/image10.emf"/><Relationship Id="rId10" Type="http://schemas.openxmlformats.org/officeDocument/2006/relationships/control" Target="../activeX/activeX13.xml"/><Relationship Id="rId4" Type="http://schemas.openxmlformats.org/officeDocument/2006/relationships/control" Target="../activeX/activeX10.xml"/><Relationship Id="rId9" Type="http://schemas.openxmlformats.org/officeDocument/2006/relationships/image" Target="../media/image12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.xml"/><Relationship Id="rId13" Type="http://schemas.openxmlformats.org/officeDocument/2006/relationships/image" Target="../media/image19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16.emf"/><Relationship Id="rId12" Type="http://schemas.openxmlformats.org/officeDocument/2006/relationships/control" Target="../activeX/activeX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6.xml"/><Relationship Id="rId11" Type="http://schemas.openxmlformats.org/officeDocument/2006/relationships/image" Target="../media/image18.emf"/><Relationship Id="rId5" Type="http://schemas.openxmlformats.org/officeDocument/2006/relationships/image" Target="../media/image15.emf"/><Relationship Id="rId10" Type="http://schemas.openxmlformats.org/officeDocument/2006/relationships/control" Target="../activeX/activeX18.xml"/><Relationship Id="rId4" Type="http://schemas.openxmlformats.org/officeDocument/2006/relationships/control" Target="../activeX/activeX15.xml"/><Relationship Id="rId9" Type="http://schemas.openxmlformats.org/officeDocument/2006/relationships/image" Target="../media/image1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BE58-B508-498E-A714-16A0D1478907}">
  <sheetPr codeName="Sheet1"/>
  <dimension ref="B1:AE66"/>
  <sheetViews>
    <sheetView tabSelected="1" workbookViewId="0">
      <selection activeCell="B3" sqref="B3:R3"/>
    </sheetView>
  </sheetViews>
  <sheetFormatPr defaultRowHeight="12.75" x14ac:dyDescent="0.2"/>
  <cols>
    <col min="1" max="1" width="1.42578125" customWidth="1"/>
    <col min="2" max="2" width="10.140625" customWidth="1"/>
    <col min="3" max="3" width="1.28515625" customWidth="1"/>
    <col min="4" max="4" width="10.85546875" style="2" customWidth="1"/>
    <col min="5" max="5" width="10.42578125" style="2" customWidth="1"/>
    <col min="6" max="6" width="10.28515625" style="1" customWidth="1"/>
    <col min="7" max="7" width="1.28515625" customWidth="1"/>
    <col min="8" max="8" width="10.85546875" style="2" customWidth="1"/>
    <col min="9" max="9" width="9.7109375" style="2" customWidth="1"/>
    <col min="10" max="10" width="9.7109375" style="1" customWidth="1"/>
    <col min="11" max="11" width="1.28515625" customWidth="1"/>
    <col min="12" max="12" width="10.85546875" style="2" customWidth="1"/>
    <col min="13" max="13" width="9.7109375" style="2" customWidth="1"/>
    <col min="14" max="14" width="9.7109375" style="1" customWidth="1"/>
    <col min="15" max="15" width="1.28515625" customWidth="1"/>
    <col min="16" max="16" width="10.85546875" style="2" customWidth="1"/>
    <col min="17" max="17" width="9.7109375" style="2" customWidth="1"/>
    <col min="18" max="18" width="9.7109375" style="1" customWidth="1"/>
    <col min="19" max="19" width="1.140625" customWidth="1"/>
    <col min="20" max="21" width="9.140625" style="2"/>
    <col min="22" max="22" width="9.140625" style="1"/>
    <col min="23" max="23" width="9.140625" style="2"/>
    <col min="31" max="31" width="16.42578125" customWidth="1"/>
  </cols>
  <sheetData>
    <row r="1" spans="2:31" ht="24.75" customHeight="1" x14ac:dyDescent="0.2">
      <c r="B1" s="48" t="s">
        <v>37</v>
      </c>
      <c r="D1" s="49" t="s">
        <v>79</v>
      </c>
      <c r="E1" s="38"/>
      <c r="AC1" s="33"/>
    </row>
    <row r="2" spans="2:31" ht="14.25" x14ac:dyDescent="0.2">
      <c r="B2" s="79" t="s">
        <v>52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AC2" s="33"/>
      <c r="AE2" s="3"/>
    </row>
    <row r="3" spans="2:31" ht="15" customHeight="1" x14ac:dyDescent="0.2">
      <c r="B3" s="76" t="s">
        <v>75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AE3" s="3"/>
    </row>
    <row r="4" spans="2:31" x14ac:dyDescent="0.2">
      <c r="B4" s="80" t="str">
        <f>State</f>
        <v>Multi-state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AE4" s="3"/>
    </row>
    <row r="5" spans="2:31" ht="6" customHeight="1" x14ac:dyDescent="0.2">
      <c r="O5" s="4"/>
      <c r="AE5" s="3"/>
    </row>
    <row r="6" spans="2:31" x14ac:dyDescent="0.2">
      <c r="D6" s="77" t="s">
        <v>14</v>
      </c>
      <c r="E6" s="78"/>
      <c r="F6" s="78"/>
      <c r="H6" s="77" t="s">
        <v>15</v>
      </c>
      <c r="I6" s="78"/>
      <c r="J6" s="78"/>
      <c r="L6" s="77" t="s">
        <v>16</v>
      </c>
      <c r="M6" s="78"/>
      <c r="N6" s="78"/>
      <c r="P6" s="77" t="s">
        <v>17</v>
      </c>
      <c r="Q6" s="78"/>
      <c r="R6" s="78"/>
      <c r="T6" s="32"/>
      <c r="U6" s="32"/>
      <c r="V6" s="32"/>
      <c r="W6" s="32"/>
      <c r="AE6" s="3"/>
    </row>
    <row r="7" spans="2:31" x14ac:dyDescent="0.2">
      <c r="B7" s="5" t="s">
        <v>0</v>
      </c>
      <c r="C7" s="5"/>
      <c r="D7" s="6"/>
      <c r="E7" s="6" t="s">
        <v>1</v>
      </c>
      <c r="F7" s="7" t="s">
        <v>1</v>
      </c>
      <c r="G7" s="5"/>
      <c r="H7" s="6"/>
      <c r="I7" s="6" t="s">
        <v>1</v>
      </c>
      <c r="J7" s="7" t="s">
        <v>1</v>
      </c>
      <c r="K7" s="5"/>
      <c r="L7" s="6"/>
      <c r="M7" s="6" t="s">
        <v>1</v>
      </c>
      <c r="N7" s="7" t="s">
        <v>1</v>
      </c>
      <c r="O7" s="5"/>
      <c r="P7" s="6"/>
      <c r="Q7" s="6" t="s">
        <v>1</v>
      </c>
      <c r="R7" s="7" t="s">
        <v>1</v>
      </c>
      <c r="T7" s="6"/>
      <c r="U7" s="6"/>
      <c r="V7" s="7"/>
      <c r="W7" s="6"/>
      <c r="AE7" s="3"/>
    </row>
    <row r="8" spans="2:31" x14ac:dyDescent="0.2">
      <c r="B8" s="46" t="s">
        <v>5</v>
      </c>
      <c r="C8" s="5"/>
      <c r="D8" s="6" t="s">
        <v>3</v>
      </c>
      <c r="E8" s="6" t="s">
        <v>4</v>
      </c>
      <c r="F8" s="7" t="s">
        <v>4</v>
      </c>
      <c r="G8" s="5"/>
      <c r="H8" s="6" t="s">
        <v>3</v>
      </c>
      <c r="I8" s="6" t="s">
        <v>4</v>
      </c>
      <c r="J8" s="7" t="s">
        <v>4</v>
      </c>
      <c r="K8" s="5"/>
      <c r="L8" s="6" t="s">
        <v>3</v>
      </c>
      <c r="M8" s="6" t="s">
        <v>4</v>
      </c>
      <c r="N8" s="7" t="s">
        <v>4</v>
      </c>
      <c r="O8" s="5"/>
      <c r="P8" s="6" t="s">
        <v>3</v>
      </c>
      <c r="Q8" s="6" t="s">
        <v>4</v>
      </c>
      <c r="R8" s="7" t="s">
        <v>4</v>
      </c>
      <c r="T8" s="6"/>
      <c r="U8" s="6"/>
      <c r="V8" s="7"/>
      <c r="W8" s="6"/>
      <c r="AE8" s="3"/>
    </row>
    <row r="9" spans="2:31" x14ac:dyDescent="0.2">
      <c r="B9" s="47" t="s">
        <v>2</v>
      </c>
      <c r="C9" s="5"/>
      <c r="D9" s="8" t="s">
        <v>68</v>
      </c>
      <c r="E9" s="8" t="s">
        <v>6</v>
      </c>
      <c r="F9" s="9" t="s">
        <v>23</v>
      </c>
      <c r="G9" s="5"/>
      <c r="H9" s="8" t="s">
        <v>68</v>
      </c>
      <c r="I9" s="8" t="s">
        <v>6</v>
      </c>
      <c r="J9" s="9" t="s">
        <v>23</v>
      </c>
      <c r="K9" s="5"/>
      <c r="L9" s="8" t="s">
        <v>68</v>
      </c>
      <c r="M9" s="8" t="s">
        <v>6</v>
      </c>
      <c r="N9" s="9" t="s">
        <v>23</v>
      </c>
      <c r="O9" s="5"/>
      <c r="P9" s="8" t="s">
        <v>68</v>
      </c>
      <c r="Q9" s="8" t="s">
        <v>6</v>
      </c>
      <c r="R9" s="9" t="s">
        <v>23</v>
      </c>
      <c r="T9" s="8"/>
      <c r="U9" s="8"/>
      <c r="V9" s="10"/>
      <c r="W9" s="8"/>
      <c r="AE9" s="3"/>
    </row>
    <row r="10" spans="2:31" x14ac:dyDescent="0.2">
      <c r="AE10" s="3"/>
    </row>
    <row r="11" spans="2:31" x14ac:dyDescent="0.2">
      <c r="B11" t="s">
        <v>1122</v>
      </c>
      <c r="D11" s="2">
        <f>VLOOKUP(LEFT(Cat,3)&amp;$B11&amp;"91"&amp;State,Sheet5!$A$2:$G$505,5,FALSE)</f>
        <v>245.64089999999999</v>
      </c>
      <c r="E11" s="2">
        <f>VLOOKUP(LEFT(Cat,3)&amp;$B11&amp;"91"&amp;State,Sheet5!$A$2:$G$505,6,FALSE)</f>
        <v>4.3277999999999999</v>
      </c>
      <c r="F11" s="1">
        <f>VLOOKUP(LEFT(Cat,3)&amp;$B11&amp;"91"&amp;State,Sheet5!$A$2:$G$505,7,FALSE)</f>
        <v>5675.8494000000001</v>
      </c>
      <c r="H11" s="2">
        <f>VLOOKUP(LEFT(Cat,3)&amp;$B11&amp;"92"&amp;State,Sheet5!$A$2:$G$505,5,FALSE)</f>
        <v>61.695500000000003</v>
      </c>
      <c r="I11" s="2">
        <f>VLOOKUP(LEFT(Cat,3)&amp;$B11&amp;"92"&amp;State,Sheet5!$A$2:$G$505,6,FALSE)</f>
        <v>1.9403999999999999</v>
      </c>
      <c r="J11" s="1">
        <f>VLOOKUP(LEFT(Cat,3)&amp;$B11&amp;"92"&amp;State,Sheet5!$A$2:$G$505,7,FALSE)</f>
        <v>3179.569</v>
      </c>
      <c r="L11" s="2">
        <f>VLOOKUP(LEFT(Cat,3)&amp;$B11&amp;"93"&amp;State,Sheet5!$A$2:$G$505,5,FALSE)</f>
        <v>114.5872</v>
      </c>
      <c r="M11" s="2">
        <f>VLOOKUP(LEFT(Cat,3)&amp;$B11&amp;"93"&amp;State,Sheet5!$A$2:$G$505,6,FALSE)</f>
        <v>3.0956999999999999</v>
      </c>
      <c r="N11" s="1">
        <f>VLOOKUP(LEFT(Cat,3)&amp;$B11&amp;"93"&amp;State,Sheet5!$A$2:$G$505,7,FALSE)</f>
        <v>3701.4670999999998</v>
      </c>
      <c r="P11" s="2">
        <f>VLOOKUP(LEFT(Cat,3)&amp;$B11&amp;"94"&amp;State,Sheet5!$A$2:$G$505,5,FALSE)</f>
        <v>263.57089999999999</v>
      </c>
      <c r="Q11" s="2">
        <f>VLOOKUP(LEFT(Cat,3)&amp;$B11&amp;"94"&amp;State,Sheet5!$A$2:$G$505,6,FALSE)</f>
        <v>5.4164000000000003</v>
      </c>
      <c r="R11" s="1">
        <f>VLOOKUP(LEFT(Cat,3)&amp;$B11&amp;"94"&amp;State,Sheet5!$A$2:$G$505,7,FALSE)</f>
        <v>4866.1848</v>
      </c>
      <c r="AE11" s="3"/>
    </row>
    <row r="12" spans="2:31" x14ac:dyDescent="0.2">
      <c r="B12" t="s">
        <v>1123</v>
      </c>
      <c r="D12" s="2">
        <f>VLOOKUP(LEFT(Cat,3)&amp;$B12&amp;"91"&amp;State,Sheet5!$A$2:$G$505,5,FALSE)</f>
        <v>245.86940000000001</v>
      </c>
      <c r="E12" s="2">
        <f>VLOOKUP(LEFT(Cat,3)&amp;$B12&amp;"91"&amp;State,Sheet5!$A$2:$G$505,6,FALSE)</f>
        <v>4.2213000000000003</v>
      </c>
      <c r="F12" s="1">
        <f>VLOOKUP(LEFT(Cat,3)&amp;$B12&amp;"91"&amp;State,Sheet5!$A$2:$G$505,7,FALSE)</f>
        <v>5824.5573000000004</v>
      </c>
      <c r="H12" s="2">
        <f>VLOOKUP(LEFT(Cat,3)&amp;$B12&amp;"92"&amp;State,Sheet5!$A$2:$G$505,5,FALSE)</f>
        <v>63.166899999999998</v>
      </c>
      <c r="I12" s="2">
        <f>VLOOKUP(LEFT(Cat,3)&amp;$B12&amp;"92"&amp;State,Sheet5!$A$2:$G$505,6,FALSE)</f>
        <v>1.9244000000000001</v>
      </c>
      <c r="J12" s="1">
        <f>VLOOKUP(LEFT(Cat,3)&amp;$B12&amp;"92"&amp;State,Sheet5!$A$2:$G$505,7,FALSE)</f>
        <v>3282.4794999999999</v>
      </c>
      <c r="L12" s="2">
        <f>VLOOKUP(LEFT(Cat,3)&amp;$B12&amp;"93"&amp;State,Sheet5!$A$2:$G$505,5,FALSE)</f>
        <v>114.22629999999999</v>
      </c>
      <c r="M12" s="2">
        <f>VLOOKUP(LEFT(Cat,3)&amp;$B12&amp;"93"&amp;State,Sheet5!$A$2:$G$505,6,FALSE)</f>
        <v>3.1295999999999999</v>
      </c>
      <c r="N12" s="1">
        <f>VLOOKUP(LEFT(Cat,3)&amp;$B12&amp;"93"&amp;State,Sheet5!$A$2:$G$505,7,FALSE)</f>
        <v>3649.9162000000001</v>
      </c>
      <c r="P12" s="2">
        <f>VLOOKUP(LEFT(Cat,3)&amp;$B12&amp;"94"&amp;State,Sheet5!$A$2:$G$505,5,FALSE)</f>
        <v>256.16969999999998</v>
      </c>
      <c r="Q12" s="2">
        <f>VLOOKUP(LEFT(Cat,3)&amp;$B12&amp;"94"&amp;State,Sheet5!$A$2:$G$505,6,FALSE)</f>
        <v>5.0331999999999999</v>
      </c>
      <c r="R12" s="1">
        <f>VLOOKUP(LEFT(Cat,3)&amp;$B12&amp;"94"&amp;State,Sheet5!$A$2:$G$505,7,FALSE)</f>
        <v>5089.6370999999999</v>
      </c>
      <c r="AE12" s="3"/>
    </row>
    <row r="13" spans="2:31" x14ac:dyDescent="0.2">
      <c r="B13" t="s">
        <v>1124</v>
      </c>
      <c r="D13" s="2">
        <f>VLOOKUP(LEFT(Cat,3)&amp;$B13&amp;"91"&amp;State,Sheet5!$A$2:$G$505,5,FALSE)</f>
        <v>246.2166</v>
      </c>
      <c r="E13" s="2">
        <f>VLOOKUP(LEFT(Cat,3)&amp;$B13&amp;"91"&amp;State,Sheet5!$A$2:$G$505,6,FALSE)</f>
        <v>4.1105</v>
      </c>
      <c r="F13" s="1">
        <f>VLOOKUP(LEFT(Cat,3)&amp;$B13&amp;"91"&amp;State,Sheet5!$A$2:$G$505,7,FALSE)</f>
        <v>5990.0066999999999</v>
      </c>
      <c r="H13" s="2">
        <f>VLOOKUP(LEFT(Cat,3)&amp;$B13&amp;"92"&amp;State,Sheet5!$A$2:$G$505,5,FALSE)</f>
        <v>64.250699999999995</v>
      </c>
      <c r="I13" s="2">
        <f>VLOOKUP(LEFT(Cat,3)&amp;$B13&amp;"92"&amp;State,Sheet5!$A$2:$G$505,6,FALSE)</f>
        <v>1.9103000000000001</v>
      </c>
      <c r="J13" s="1">
        <f>VLOOKUP(LEFT(Cat,3)&amp;$B13&amp;"92"&amp;State,Sheet5!$A$2:$G$505,7,FALSE)</f>
        <v>3363.4067</v>
      </c>
      <c r="L13" s="2">
        <f>VLOOKUP(LEFT(Cat,3)&amp;$B13&amp;"93"&amp;State,Sheet5!$A$2:$G$505,5,FALSE)</f>
        <v>113.9237</v>
      </c>
      <c r="M13" s="2">
        <f>VLOOKUP(LEFT(Cat,3)&amp;$B13&amp;"93"&amp;State,Sheet5!$A$2:$G$505,6,FALSE)</f>
        <v>3.0808</v>
      </c>
      <c r="N13" s="1">
        <f>VLOOKUP(LEFT(Cat,3)&amp;$B13&amp;"93"&amp;State,Sheet5!$A$2:$G$505,7,FALSE)</f>
        <v>3697.9135000000001</v>
      </c>
      <c r="P13" s="2">
        <f>VLOOKUP(LEFT(Cat,3)&amp;$B13&amp;"94"&amp;State,Sheet5!$A$2:$G$505,5,FALSE)</f>
        <v>242.3954</v>
      </c>
      <c r="Q13" s="2">
        <f>VLOOKUP(LEFT(Cat,3)&amp;$B13&amp;"94"&amp;State,Sheet5!$A$2:$G$505,6,FALSE)</f>
        <v>4.8502000000000001</v>
      </c>
      <c r="R13" s="1">
        <f>VLOOKUP(LEFT(Cat,3)&amp;$B13&amp;"94"&amp;State,Sheet5!$A$2:$G$505,7,FALSE)</f>
        <v>4997.6428999999998</v>
      </c>
      <c r="AE13" s="3"/>
    </row>
    <row r="14" spans="2:31" x14ac:dyDescent="0.2">
      <c r="B14" t="s">
        <v>1125</v>
      </c>
      <c r="D14" s="2">
        <f>VLOOKUP(LEFT(Cat,3)&amp;$B14&amp;"91"&amp;State,Sheet5!$A$2:$G$505,5,FALSE)</f>
        <v>249.5367</v>
      </c>
      <c r="E14" s="2">
        <f>VLOOKUP(LEFT(Cat,3)&amp;$B14&amp;"91"&amp;State,Sheet5!$A$2:$G$505,6,FALSE)</f>
        <v>4.0965999999999996</v>
      </c>
      <c r="F14" s="1">
        <f>VLOOKUP(LEFT(Cat,3)&amp;$B14&amp;"91"&amp;State,Sheet5!$A$2:$G$505,7,FALSE)</f>
        <v>6091.3343000000004</v>
      </c>
      <c r="H14" s="2">
        <f>VLOOKUP(LEFT(Cat,3)&amp;$B14&amp;"92"&amp;State,Sheet5!$A$2:$G$505,5,FALSE)</f>
        <v>65.684299999999993</v>
      </c>
      <c r="I14" s="2">
        <f>VLOOKUP(LEFT(Cat,3)&amp;$B14&amp;"92"&amp;State,Sheet5!$A$2:$G$505,6,FALSE)</f>
        <v>1.9224000000000001</v>
      </c>
      <c r="J14" s="1">
        <f>VLOOKUP(LEFT(Cat,3)&amp;$B14&amp;"92"&amp;State,Sheet5!$A$2:$G$505,7,FALSE)</f>
        <v>3416.7703999999999</v>
      </c>
      <c r="L14" s="2">
        <f>VLOOKUP(LEFT(Cat,3)&amp;$B14&amp;"93"&amp;State,Sheet5!$A$2:$G$505,5,FALSE)</f>
        <v>117.14830000000001</v>
      </c>
      <c r="M14" s="2">
        <f>VLOOKUP(LEFT(Cat,3)&amp;$B14&amp;"93"&amp;State,Sheet5!$A$2:$G$505,6,FALSE)</f>
        <v>3.1236000000000002</v>
      </c>
      <c r="N14" s="1">
        <f>VLOOKUP(LEFT(Cat,3)&amp;$B14&amp;"93"&amp;State,Sheet5!$A$2:$G$505,7,FALSE)</f>
        <v>3750.4794000000002</v>
      </c>
      <c r="P14" s="2">
        <f>VLOOKUP(LEFT(Cat,3)&amp;$B14&amp;"94"&amp;State,Sheet5!$A$2:$G$505,5,FALSE)</f>
        <v>248.00829999999999</v>
      </c>
      <c r="Q14" s="2">
        <f>VLOOKUP(LEFT(Cat,3)&amp;$B14&amp;"94"&amp;State,Sheet5!$A$2:$G$505,6,FALSE)</f>
        <v>4.7476000000000003</v>
      </c>
      <c r="R14" s="1">
        <f>VLOOKUP(LEFT(Cat,3)&amp;$B14&amp;"94"&amp;State,Sheet5!$A$2:$G$505,7,FALSE)</f>
        <v>5223.9022999999997</v>
      </c>
      <c r="AE14" s="3"/>
    </row>
    <row r="15" spans="2:31" x14ac:dyDescent="0.2">
      <c r="B15" t="s">
        <v>1126</v>
      </c>
      <c r="D15" s="2">
        <f>VLOOKUP(LEFT(Cat,3)&amp;$B15&amp;"91"&amp;State,Sheet5!$A$2:$G$505,5,FALSE)</f>
        <v>253.78980000000001</v>
      </c>
      <c r="E15" s="2">
        <f>VLOOKUP(LEFT(Cat,3)&amp;$B15&amp;"91"&amp;State,Sheet5!$A$2:$G$505,6,FALSE)</f>
        <v>4.0978000000000003</v>
      </c>
      <c r="F15" s="1">
        <f>VLOOKUP(LEFT(Cat,3)&amp;$B15&amp;"91"&amp;State,Sheet5!$A$2:$G$505,7,FALSE)</f>
        <v>6193.3235000000004</v>
      </c>
      <c r="H15" s="2">
        <f>VLOOKUP(LEFT(Cat,3)&amp;$B15&amp;"92"&amp;State,Sheet5!$A$2:$G$505,5,FALSE)</f>
        <v>66.0428</v>
      </c>
      <c r="I15" s="2">
        <f>VLOOKUP(LEFT(Cat,3)&amp;$B15&amp;"92"&amp;State,Sheet5!$A$2:$G$505,6,FALSE)</f>
        <v>1.92</v>
      </c>
      <c r="J15" s="1">
        <f>VLOOKUP(LEFT(Cat,3)&amp;$B15&amp;"92"&amp;State,Sheet5!$A$2:$G$505,7,FALSE)</f>
        <v>3439.7779</v>
      </c>
      <c r="L15" s="2">
        <f>VLOOKUP(LEFT(Cat,3)&amp;$B15&amp;"93"&amp;State,Sheet5!$A$2:$G$505,5,FALSE)</f>
        <v>118.49939999999999</v>
      </c>
      <c r="M15" s="2">
        <f>VLOOKUP(LEFT(Cat,3)&amp;$B15&amp;"93"&amp;State,Sheet5!$A$2:$G$505,6,FALSE)</f>
        <v>3.1168</v>
      </c>
      <c r="N15" s="1">
        <f>VLOOKUP(LEFT(Cat,3)&amp;$B15&amp;"93"&amp;State,Sheet5!$A$2:$G$505,7,FALSE)</f>
        <v>3802.0038</v>
      </c>
      <c r="P15" s="2">
        <f>VLOOKUP(LEFT(Cat,3)&amp;$B15&amp;"94"&amp;State,Sheet5!$A$2:$G$505,5,FALSE)</f>
        <v>255.5813</v>
      </c>
      <c r="Q15" s="2">
        <f>VLOOKUP(LEFT(Cat,3)&amp;$B15&amp;"94"&amp;State,Sheet5!$A$2:$G$505,6,FALSE)</f>
        <v>4.7686999999999999</v>
      </c>
      <c r="R15" s="1">
        <f>VLOOKUP(LEFT(Cat,3)&amp;$B15&amp;"94"&amp;State,Sheet5!$A$2:$G$505,7,FALSE)</f>
        <v>5359.6081000000004</v>
      </c>
      <c r="AE15" s="3"/>
    </row>
    <row r="16" spans="2:31" x14ac:dyDescent="0.2">
      <c r="B16" t="s">
        <v>1127</v>
      </c>
      <c r="D16" s="2">
        <f>VLOOKUP(LEFT(Cat,3)&amp;$B16&amp;"91"&amp;State,Sheet5!$A$2:$G$505,5,FALSE)</f>
        <v>257.71080000000001</v>
      </c>
      <c r="E16" s="2">
        <f>VLOOKUP(LEFT(Cat,3)&amp;$B16&amp;"91"&amp;State,Sheet5!$A$2:$G$505,6,FALSE)</f>
        <v>4.0776000000000003</v>
      </c>
      <c r="F16" s="1">
        <f>VLOOKUP(LEFT(Cat,3)&amp;$B16&amp;"91"&amp;State,Sheet5!$A$2:$G$505,7,FALSE)</f>
        <v>6320.1477000000004</v>
      </c>
      <c r="H16" s="2">
        <f>VLOOKUP(LEFT(Cat,3)&amp;$B16&amp;"92"&amp;State,Sheet5!$A$2:$G$505,5,FALSE)</f>
        <v>66.281300000000002</v>
      </c>
      <c r="I16" s="2">
        <f>VLOOKUP(LEFT(Cat,3)&amp;$B16&amp;"92"&amp;State,Sheet5!$A$2:$G$505,6,FALSE)</f>
        <v>1.9245000000000001</v>
      </c>
      <c r="J16" s="1">
        <f>VLOOKUP(LEFT(Cat,3)&amp;$B16&amp;"92"&amp;State,Sheet5!$A$2:$G$505,7,FALSE)</f>
        <v>3444.078</v>
      </c>
      <c r="L16" s="2">
        <f>VLOOKUP(LEFT(Cat,3)&amp;$B16&amp;"93"&amp;State,Sheet5!$A$2:$G$505,5,FALSE)</f>
        <v>120.3468</v>
      </c>
      <c r="M16" s="2">
        <f>VLOOKUP(LEFT(Cat,3)&amp;$B16&amp;"93"&amp;State,Sheet5!$A$2:$G$505,6,FALSE)</f>
        <v>3.0929000000000002</v>
      </c>
      <c r="N16" s="1">
        <f>VLOOKUP(LEFT(Cat,3)&amp;$B16&amp;"93"&amp;State,Sheet5!$A$2:$G$505,7,FALSE)</f>
        <v>3891.0189999999998</v>
      </c>
      <c r="P16" s="2">
        <f>VLOOKUP(LEFT(Cat,3)&amp;$B16&amp;"94"&amp;State,Sheet5!$A$2:$G$505,5,FALSE)</f>
        <v>259.30040000000002</v>
      </c>
      <c r="Q16" s="2">
        <f>VLOOKUP(LEFT(Cat,3)&amp;$B16&amp;"94"&amp;State,Sheet5!$A$2:$G$505,6,FALSE)</f>
        <v>4.7996999999999996</v>
      </c>
      <c r="R16" s="1">
        <f>VLOOKUP(LEFT(Cat,3)&amp;$B16&amp;"94"&amp;State,Sheet5!$A$2:$G$505,7,FALSE)</f>
        <v>5402.3859000000002</v>
      </c>
      <c r="AE16" s="3"/>
    </row>
    <row r="17" spans="2:31" x14ac:dyDescent="0.2">
      <c r="B17" t="s">
        <v>1128</v>
      </c>
      <c r="D17" s="2">
        <f>VLOOKUP(LEFT(Cat,3)&amp;$B17&amp;"91"&amp;State,Sheet5!$A$2:$G$505,5,FALSE)</f>
        <v>261.36669999999998</v>
      </c>
      <c r="E17" s="2">
        <f>VLOOKUP(LEFT(Cat,3)&amp;$B17&amp;"91"&amp;State,Sheet5!$A$2:$G$505,6,FALSE)</f>
        <v>4.0652999999999997</v>
      </c>
      <c r="F17" s="1">
        <f>VLOOKUP(LEFT(Cat,3)&amp;$B17&amp;"91"&amp;State,Sheet5!$A$2:$G$505,7,FALSE)</f>
        <v>6429.2704999999996</v>
      </c>
      <c r="H17" s="2">
        <f>VLOOKUP(LEFT(Cat,3)&amp;$B17&amp;"92"&amp;State,Sheet5!$A$2:$G$505,5,FALSE)</f>
        <v>66.420599999999993</v>
      </c>
      <c r="I17" s="2">
        <f>VLOOKUP(LEFT(Cat,3)&amp;$B17&amp;"92"&amp;State,Sheet5!$A$2:$G$505,6,FALSE)</f>
        <v>1.9267000000000001</v>
      </c>
      <c r="J17" s="1">
        <f>VLOOKUP(LEFT(Cat,3)&amp;$B17&amp;"92"&amp;State,Sheet5!$A$2:$G$505,7,FALSE)</f>
        <v>3447.29</v>
      </c>
      <c r="L17" s="2">
        <f>VLOOKUP(LEFT(Cat,3)&amp;$B17&amp;"93"&amp;State,Sheet5!$A$2:$G$505,5,FALSE)</f>
        <v>122.8691</v>
      </c>
      <c r="M17" s="2">
        <f>VLOOKUP(LEFT(Cat,3)&amp;$B17&amp;"93"&amp;State,Sheet5!$A$2:$G$505,6,FALSE)</f>
        <v>3.1615000000000002</v>
      </c>
      <c r="N17" s="1">
        <f>VLOOKUP(LEFT(Cat,3)&amp;$B17&amp;"93"&amp;State,Sheet5!$A$2:$G$505,7,FALSE)</f>
        <v>3886.4023000000002</v>
      </c>
      <c r="P17" s="2">
        <f>VLOOKUP(LEFT(Cat,3)&amp;$B17&amp;"94"&amp;State,Sheet5!$A$2:$G$505,5,FALSE)</f>
        <v>257.86380000000003</v>
      </c>
      <c r="Q17" s="2">
        <f>VLOOKUP(LEFT(Cat,3)&amp;$B17&amp;"94"&amp;State,Sheet5!$A$2:$G$505,6,FALSE)</f>
        <v>4.7102000000000004</v>
      </c>
      <c r="R17" s="1">
        <f>VLOOKUP(LEFT(Cat,3)&amp;$B17&amp;"94"&amp;State,Sheet5!$A$2:$G$505,7,FALSE)</f>
        <v>5474.6170000000002</v>
      </c>
      <c r="AE17" s="3"/>
    </row>
    <row r="18" spans="2:31" x14ac:dyDescent="0.2">
      <c r="B18" t="s">
        <v>1129</v>
      </c>
      <c r="D18" s="2">
        <f>VLOOKUP(LEFT(Cat,3)&amp;$B18&amp;"91"&amp;State,Sheet5!$A$2:$G$505,5,FALSE)</f>
        <v>265.5668</v>
      </c>
      <c r="E18" s="2">
        <f>VLOOKUP(LEFT(Cat,3)&amp;$B18&amp;"91"&amp;State,Sheet5!$A$2:$G$505,6,FALSE)</f>
        <v>4.0404</v>
      </c>
      <c r="F18" s="1">
        <f>VLOOKUP(LEFT(Cat,3)&amp;$B18&amp;"91"&amp;State,Sheet5!$A$2:$G$505,7,FALSE)</f>
        <v>6572.7203</v>
      </c>
      <c r="H18" s="2">
        <f>VLOOKUP(LEFT(Cat,3)&amp;$B18&amp;"92"&amp;State,Sheet5!$A$2:$G$505,5,FALSE)</f>
        <v>66.096299999999999</v>
      </c>
      <c r="I18" s="2">
        <f>VLOOKUP(LEFT(Cat,3)&amp;$B18&amp;"92"&amp;State,Sheet5!$A$2:$G$505,6,FALSE)</f>
        <v>1.9077</v>
      </c>
      <c r="J18" s="1">
        <f>VLOOKUP(LEFT(Cat,3)&amp;$B18&amp;"92"&amp;State,Sheet5!$A$2:$G$505,7,FALSE)</f>
        <v>3464.6601000000001</v>
      </c>
      <c r="L18" s="2">
        <f>VLOOKUP(LEFT(Cat,3)&amp;$B18&amp;"93"&amp;State,Sheet5!$A$2:$G$505,5,FALSE)</f>
        <v>123.6716</v>
      </c>
      <c r="M18" s="2">
        <f>VLOOKUP(LEFT(Cat,3)&amp;$B18&amp;"93"&amp;State,Sheet5!$A$2:$G$505,6,FALSE)</f>
        <v>3.1478000000000002</v>
      </c>
      <c r="N18" s="1">
        <f>VLOOKUP(LEFT(Cat,3)&amp;$B18&amp;"93"&amp;State,Sheet5!$A$2:$G$505,7,FALSE)</f>
        <v>3928.8346000000001</v>
      </c>
      <c r="P18" s="2">
        <f>VLOOKUP(LEFT(Cat,3)&amp;$B18&amp;"94"&amp;State,Sheet5!$A$2:$G$505,5,FALSE)</f>
        <v>250.93610000000001</v>
      </c>
      <c r="Q18" s="2">
        <f>VLOOKUP(LEFT(Cat,3)&amp;$B18&amp;"94"&amp;State,Sheet5!$A$2:$G$505,6,FALSE)</f>
        <v>4.4523999999999999</v>
      </c>
      <c r="R18" s="1">
        <f>VLOOKUP(LEFT(Cat,3)&amp;$B18&amp;"94"&amp;State,Sheet5!$A$2:$G$505,7,FALSE)</f>
        <v>5635.9178000000002</v>
      </c>
      <c r="AE18" s="3"/>
    </row>
    <row r="19" spans="2:31" x14ac:dyDescent="0.2">
      <c r="B19" t="s">
        <v>1130</v>
      </c>
      <c r="D19" s="2">
        <f>VLOOKUP(LEFT(Cat,3)&amp;$B19&amp;"91"&amp;State,Sheet5!$A$2:$G$505,5,FALSE)</f>
        <v>271.15800000000002</v>
      </c>
      <c r="E19" s="2">
        <f>VLOOKUP(LEFT(Cat,3)&amp;$B19&amp;"91"&amp;State,Sheet5!$A$2:$G$505,6,FALSE)</f>
        <v>4.0541999999999998</v>
      </c>
      <c r="F19" s="1">
        <f>VLOOKUP(LEFT(Cat,3)&amp;$B19&amp;"91"&amp;State,Sheet5!$A$2:$G$505,7,FALSE)</f>
        <v>6688.3905000000004</v>
      </c>
      <c r="H19" s="2">
        <f>VLOOKUP(LEFT(Cat,3)&amp;$B19&amp;"92"&amp;State,Sheet5!$A$2:$G$505,5,FALSE)</f>
        <v>67.022800000000004</v>
      </c>
      <c r="I19" s="2">
        <f>VLOOKUP(LEFT(Cat,3)&amp;$B19&amp;"92"&amp;State,Sheet5!$A$2:$G$505,6,FALSE)</f>
        <v>1.9054</v>
      </c>
      <c r="J19" s="1">
        <f>VLOOKUP(LEFT(Cat,3)&amp;$B19&amp;"92"&amp;State,Sheet5!$A$2:$G$505,7,FALSE)</f>
        <v>3517.5844999999999</v>
      </c>
      <c r="L19" s="2">
        <f>VLOOKUP(LEFT(Cat,3)&amp;$B19&amp;"93"&amp;State,Sheet5!$A$2:$G$505,5,FALSE)</f>
        <v>127.0262</v>
      </c>
      <c r="M19" s="2">
        <f>VLOOKUP(LEFT(Cat,3)&amp;$B19&amp;"93"&amp;State,Sheet5!$A$2:$G$505,6,FALSE)</f>
        <v>3.1720999999999999</v>
      </c>
      <c r="N19" s="1">
        <f>VLOOKUP(LEFT(Cat,3)&amp;$B19&amp;"93"&amp;State,Sheet5!$A$2:$G$505,7,FALSE)</f>
        <v>4004.4461000000001</v>
      </c>
      <c r="P19" s="2">
        <f>VLOOKUP(LEFT(Cat,3)&amp;$B19&amp;"94"&amp;State,Sheet5!$A$2:$G$505,5,FALSE)</f>
        <v>250.0102</v>
      </c>
      <c r="Q19" s="2">
        <f>VLOOKUP(LEFT(Cat,3)&amp;$B19&amp;"94"&amp;State,Sheet5!$A$2:$G$505,6,FALSE)</f>
        <v>4.3421000000000003</v>
      </c>
      <c r="R19" s="1">
        <f>VLOOKUP(LEFT(Cat,3)&amp;$B19&amp;"94"&amp;State,Sheet5!$A$2:$G$505,7,FALSE)</f>
        <v>5757.8116</v>
      </c>
      <c r="AE19" s="3"/>
    </row>
    <row r="20" spans="2:31" x14ac:dyDescent="0.2">
      <c r="B20" t="s">
        <v>1131</v>
      </c>
      <c r="D20" s="2">
        <f>VLOOKUP(LEFT(Cat,3)&amp;$B20&amp;"91"&amp;State,Sheet5!$A$2:$G$505,5,FALSE)</f>
        <v>277.40870000000001</v>
      </c>
      <c r="E20" s="2">
        <f>VLOOKUP(LEFT(Cat,3)&amp;$B20&amp;"91"&amp;State,Sheet5!$A$2:$G$505,6,FALSE)</f>
        <v>4.0890000000000004</v>
      </c>
      <c r="F20" s="1">
        <f>VLOOKUP(LEFT(Cat,3)&amp;$B20&amp;"91"&amp;State,Sheet5!$A$2:$G$505,7,FALSE)</f>
        <v>6784.2645000000002</v>
      </c>
      <c r="H20" s="2">
        <f>VLOOKUP(LEFT(Cat,3)&amp;$B20&amp;"92"&amp;State,Sheet5!$A$2:$G$505,5,FALSE)</f>
        <v>67.326400000000007</v>
      </c>
      <c r="I20" s="2">
        <f>VLOOKUP(LEFT(Cat,3)&amp;$B20&amp;"92"&amp;State,Sheet5!$A$2:$G$505,6,FALSE)</f>
        <v>1.9048</v>
      </c>
      <c r="J20" s="1">
        <f>VLOOKUP(LEFT(Cat,3)&amp;$B20&amp;"92"&amp;State,Sheet5!$A$2:$G$505,7,FALSE)</f>
        <v>3534.5922</v>
      </c>
      <c r="L20" s="2">
        <f>VLOOKUP(LEFT(Cat,3)&amp;$B20&amp;"93"&amp;State,Sheet5!$A$2:$G$505,5,FALSE)</f>
        <v>131.19999999999999</v>
      </c>
      <c r="M20" s="2">
        <f>VLOOKUP(LEFT(Cat,3)&amp;$B20&amp;"93"&amp;State,Sheet5!$A$2:$G$505,6,FALSE)</f>
        <v>3.1577999999999999</v>
      </c>
      <c r="N20" s="1">
        <f>VLOOKUP(LEFT(Cat,3)&amp;$B20&amp;"93"&amp;State,Sheet5!$A$2:$G$505,7,FALSE)</f>
        <v>4154.7748000000001</v>
      </c>
      <c r="P20" s="2">
        <f>VLOOKUP(LEFT(Cat,3)&amp;$B20&amp;"94"&amp;State,Sheet5!$A$2:$G$505,5,FALSE)</f>
        <v>246.7585</v>
      </c>
      <c r="Q20" s="2">
        <f>VLOOKUP(LEFT(Cat,3)&amp;$B20&amp;"94"&amp;State,Sheet5!$A$2:$G$505,6,FALSE)</f>
        <v>4.2427999999999999</v>
      </c>
      <c r="R20" s="1">
        <f>VLOOKUP(LEFT(Cat,3)&amp;$B20&amp;"94"&amp;State,Sheet5!$A$2:$G$505,7,FALSE)</f>
        <v>5815.9256999999998</v>
      </c>
      <c r="AE20" s="3"/>
    </row>
    <row r="21" spans="2:31" x14ac:dyDescent="0.2">
      <c r="B21" t="s">
        <v>1132</v>
      </c>
      <c r="D21" s="2">
        <f>VLOOKUP(LEFT(Cat,3)&amp;$B21&amp;"91"&amp;State,Sheet5!$A$2:$G$505,5,FALSE)</f>
        <v>289.55860000000001</v>
      </c>
      <c r="E21" s="2">
        <f>VLOOKUP(LEFT(Cat,3)&amp;$B21&amp;"91"&amp;State,Sheet5!$A$2:$G$505,6,FALSE)</f>
        <v>4.1731999999999996</v>
      </c>
      <c r="F21" s="1">
        <f>VLOOKUP(LEFT(Cat,3)&amp;$B21&amp;"91"&amp;State,Sheet5!$A$2:$G$505,7,FALSE)</f>
        <v>6938.5239000000001</v>
      </c>
      <c r="H21" s="2">
        <f>VLOOKUP(LEFT(Cat,3)&amp;$B21&amp;"92"&amp;State,Sheet5!$A$2:$G$505,5,FALSE)</f>
        <v>68.263400000000004</v>
      </c>
      <c r="I21" s="2">
        <f>VLOOKUP(LEFT(Cat,3)&amp;$B21&amp;"92"&amp;State,Sheet5!$A$2:$G$505,6,FALSE)</f>
        <v>1.9275</v>
      </c>
      <c r="J21" s="1">
        <f>VLOOKUP(LEFT(Cat,3)&amp;$B21&amp;"92"&amp;State,Sheet5!$A$2:$G$505,7,FALSE)</f>
        <v>3541.4693000000002</v>
      </c>
      <c r="L21" s="2">
        <f>VLOOKUP(LEFT(Cat,3)&amp;$B21&amp;"93"&amp;State,Sheet5!$A$2:$G$505,5,FALSE)</f>
        <v>135.69929999999999</v>
      </c>
      <c r="M21" s="2">
        <f>VLOOKUP(LEFT(Cat,3)&amp;$B21&amp;"93"&amp;State,Sheet5!$A$2:$G$505,6,FALSE)</f>
        <v>3.1259999999999999</v>
      </c>
      <c r="N21" s="1">
        <f>VLOOKUP(LEFT(Cat,3)&amp;$B21&amp;"93"&amp;State,Sheet5!$A$2:$G$505,7,FALSE)</f>
        <v>4341.0214999999998</v>
      </c>
      <c r="P21" s="2">
        <f>VLOOKUP(LEFT(Cat,3)&amp;$B21&amp;"94"&amp;State,Sheet5!$A$2:$G$505,5,FALSE)</f>
        <v>255.47900000000001</v>
      </c>
      <c r="Q21" s="2">
        <f>VLOOKUP(LEFT(Cat,3)&amp;$B21&amp;"94"&amp;State,Sheet5!$A$2:$G$505,6,FALSE)</f>
        <v>4.2243000000000004</v>
      </c>
      <c r="R21" s="1">
        <f>VLOOKUP(LEFT(Cat,3)&amp;$B21&amp;"94"&amp;State,Sheet5!$A$2:$G$505,7,FALSE)</f>
        <v>6047.8434999999999</v>
      </c>
      <c r="AE21" s="3"/>
    </row>
    <row r="22" spans="2:31" x14ac:dyDescent="0.2">
      <c r="B22" t="s">
        <v>1133</v>
      </c>
      <c r="D22" s="2">
        <f>VLOOKUP(LEFT(Cat,3)&amp;$B22&amp;"91"&amp;State,Sheet5!$A$2:$G$505,5,FALSE)</f>
        <v>304.63339999999999</v>
      </c>
      <c r="E22" s="2">
        <f>VLOOKUP(LEFT(Cat,3)&amp;$B22&amp;"91"&amp;State,Sheet5!$A$2:$G$505,6,FALSE)</f>
        <v>4.28</v>
      </c>
      <c r="F22" s="1">
        <f>VLOOKUP(LEFT(Cat,3)&amp;$B22&amp;"91"&amp;State,Sheet5!$A$2:$G$505,7,FALSE)</f>
        <v>7117.5698000000002</v>
      </c>
      <c r="H22" s="2">
        <f>VLOOKUP(LEFT(Cat,3)&amp;$B22&amp;"92"&amp;State,Sheet5!$A$2:$G$505,5,FALSE)</f>
        <v>69.670699999999997</v>
      </c>
      <c r="I22" s="2">
        <f>VLOOKUP(LEFT(Cat,3)&amp;$B22&amp;"92"&amp;State,Sheet5!$A$2:$G$505,6,FALSE)</f>
        <v>1.9524999999999999</v>
      </c>
      <c r="J22" s="1">
        <f>VLOOKUP(LEFT(Cat,3)&amp;$B22&amp;"92"&amp;State,Sheet5!$A$2:$G$505,7,FALSE)</f>
        <v>3568.1954999999998</v>
      </c>
      <c r="L22" s="2">
        <f>VLOOKUP(LEFT(Cat,3)&amp;$B22&amp;"93"&amp;State,Sheet5!$A$2:$G$505,5,FALSE)</f>
        <v>140.77160000000001</v>
      </c>
      <c r="M22" s="2">
        <f>VLOOKUP(LEFT(Cat,3)&amp;$B22&amp;"93"&amp;State,Sheet5!$A$2:$G$505,6,FALSE)</f>
        <v>3.1345000000000001</v>
      </c>
      <c r="N22" s="1">
        <f>VLOOKUP(LEFT(Cat,3)&amp;$B22&amp;"93"&amp;State,Sheet5!$A$2:$G$505,7,FALSE)</f>
        <v>4490.9677000000001</v>
      </c>
      <c r="P22" s="2">
        <f>VLOOKUP(LEFT(Cat,3)&amp;$B22&amp;"94"&amp;State,Sheet5!$A$2:$G$505,5,FALSE)</f>
        <v>264.79219999999998</v>
      </c>
      <c r="Q22" s="2">
        <f>VLOOKUP(LEFT(Cat,3)&amp;$B22&amp;"94"&amp;State,Sheet5!$A$2:$G$505,6,FALSE)</f>
        <v>4.2523999999999997</v>
      </c>
      <c r="R22" s="1">
        <f>VLOOKUP(LEFT(Cat,3)&amp;$B22&amp;"94"&amp;State,Sheet5!$A$2:$G$505,7,FALSE)</f>
        <v>6226.8710000000001</v>
      </c>
      <c r="AE22" s="3"/>
    </row>
    <row r="23" spans="2:31" x14ac:dyDescent="0.2">
      <c r="B23" t="s">
        <v>1134</v>
      </c>
      <c r="D23" s="2">
        <f>VLOOKUP(LEFT(Cat,3)&amp;$B23&amp;"91"&amp;State,Sheet5!$A$2:$G$505,5,FALSE)</f>
        <v>313.23500000000001</v>
      </c>
      <c r="E23" s="2">
        <f>VLOOKUP(LEFT(Cat,3)&amp;$B23&amp;"91"&amp;State,Sheet5!$A$2:$G$505,6,FALSE)</f>
        <v>4.2683999999999997</v>
      </c>
      <c r="F23" s="1">
        <f>VLOOKUP(LEFT(Cat,3)&amp;$B23&amp;"91"&amp;State,Sheet5!$A$2:$G$505,7,FALSE)</f>
        <v>7338.4483</v>
      </c>
      <c r="H23" s="2">
        <f>VLOOKUP(LEFT(Cat,3)&amp;$B23&amp;"92"&amp;State,Sheet5!$A$2:$G$505,5,FALSE)</f>
        <v>70.123999999999995</v>
      </c>
      <c r="I23" s="2">
        <f>VLOOKUP(LEFT(Cat,3)&amp;$B23&amp;"92"&amp;State,Sheet5!$A$2:$G$505,6,FALSE)</f>
        <v>1.9746999999999999</v>
      </c>
      <c r="J23" s="1">
        <f>VLOOKUP(LEFT(Cat,3)&amp;$B23&amp;"92"&amp;State,Sheet5!$A$2:$G$505,7,FALSE)</f>
        <v>3551.0713000000001</v>
      </c>
      <c r="L23" s="2">
        <f>VLOOKUP(LEFT(Cat,3)&amp;$B23&amp;"93"&amp;State,Sheet5!$A$2:$G$505,5,FALSE)</f>
        <v>145.04259999999999</v>
      </c>
      <c r="M23" s="2">
        <f>VLOOKUP(LEFT(Cat,3)&amp;$B23&amp;"93"&amp;State,Sheet5!$A$2:$G$505,6,FALSE)</f>
        <v>3.1301000000000001</v>
      </c>
      <c r="N23" s="1">
        <f>VLOOKUP(LEFT(Cat,3)&amp;$B23&amp;"93"&amp;State,Sheet5!$A$2:$G$505,7,FALSE)</f>
        <v>4633.8077999999996</v>
      </c>
      <c r="P23" s="2">
        <f>VLOOKUP(LEFT(Cat,3)&amp;$B23&amp;"94"&amp;State,Sheet5!$A$2:$G$505,5,FALSE)</f>
        <v>261.99549999999999</v>
      </c>
      <c r="Q23" s="2">
        <f>VLOOKUP(LEFT(Cat,3)&amp;$B23&amp;"94"&amp;State,Sheet5!$A$2:$G$505,6,FALSE)</f>
        <v>4.0953999999999997</v>
      </c>
      <c r="R23" s="1">
        <f>VLOOKUP(LEFT(Cat,3)&amp;$B23&amp;"94"&amp;State,Sheet5!$A$2:$G$505,7,FALSE)</f>
        <v>6397.3756999999996</v>
      </c>
      <c r="AE23" s="3"/>
    </row>
    <row r="24" spans="2:31" x14ac:dyDescent="0.2">
      <c r="B24" t="s">
        <v>1135</v>
      </c>
      <c r="D24" s="2">
        <f>VLOOKUP(LEFT(Cat,3)&amp;$B24&amp;"91"&amp;State,Sheet5!$A$2:$G$505,5,FALSE)</f>
        <v>323.30130000000003</v>
      </c>
      <c r="E24" s="2">
        <f>VLOOKUP(LEFT(Cat,3)&amp;$B24&amp;"91"&amp;State,Sheet5!$A$2:$G$505,6,FALSE)</f>
        <v>4.3163</v>
      </c>
      <c r="F24" s="1">
        <f>VLOOKUP(LEFT(Cat,3)&amp;$B24&amp;"91"&amp;State,Sheet5!$A$2:$G$505,7,FALSE)</f>
        <v>7490.2497000000003</v>
      </c>
      <c r="H24" s="2">
        <f>VLOOKUP(LEFT(Cat,3)&amp;$B24&amp;"92"&amp;State,Sheet5!$A$2:$G$505,5,FALSE)</f>
        <v>69.909400000000005</v>
      </c>
      <c r="I24" s="2">
        <f>VLOOKUP(LEFT(Cat,3)&amp;$B24&amp;"92"&amp;State,Sheet5!$A$2:$G$505,6,FALSE)</f>
        <v>1.9555</v>
      </c>
      <c r="J24" s="1">
        <f>VLOOKUP(LEFT(Cat,3)&amp;$B24&amp;"92"&amp;State,Sheet5!$A$2:$G$505,7,FALSE)</f>
        <v>3575.0925000000002</v>
      </c>
      <c r="L24" s="2">
        <f>VLOOKUP(LEFT(Cat,3)&amp;$B24&amp;"93"&amp;State,Sheet5!$A$2:$G$505,5,FALSE)</f>
        <v>147.56270000000001</v>
      </c>
      <c r="M24" s="2">
        <f>VLOOKUP(LEFT(Cat,3)&amp;$B24&amp;"93"&amp;State,Sheet5!$A$2:$G$505,6,FALSE)</f>
        <v>3.0771000000000002</v>
      </c>
      <c r="N24" s="1">
        <f>VLOOKUP(LEFT(Cat,3)&amp;$B24&amp;"93"&amp;State,Sheet5!$A$2:$G$505,7,FALSE)</f>
        <v>4795.47</v>
      </c>
      <c r="P24" s="2">
        <f>VLOOKUP(LEFT(Cat,3)&amp;$B24&amp;"94"&amp;State,Sheet5!$A$2:$G$505,5,FALSE)</f>
        <v>260.33409999999998</v>
      </c>
      <c r="Q24" s="2">
        <f>VLOOKUP(LEFT(Cat,3)&amp;$B24&amp;"94"&amp;State,Sheet5!$A$2:$G$505,6,FALSE)</f>
        <v>3.9842</v>
      </c>
      <c r="R24" s="1">
        <f>VLOOKUP(LEFT(Cat,3)&amp;$B24&amp;"94"&amp;State,Sheet5!$A$2:$G$505,7,FALSE)</f>
        <v>6534.2264999999998</v>
      </c>
      <c r="AE24" s="3"/>
    </row>
    <row r="25" spans="2:31" x14ac:dyDescent="0.2">
      <c r="B25" t="s">
        <v>1136</v>
      </c>
      <c r="D25" s="2">
        <f>VLOOKUP(LEFT(Cat,3)&amp;$B25&amp;"91"&amp;State,Sheet5!$A$2:$G$505,5,FALSE)</f>
        <v>332.54939999999999</v>
      </c>
      <c r="E25" s="2">
        <f>VLOOKUP(LEFT(Cat,3)&amp;$B25&amp;"91"&amp;State,Sheet5!$A$2:$G$505,6,FALSE)</f>
        <v>4.3476999999999997</v>
      </c>
      <c r="F25" s="1">
        <f>VLOOKUP(LEFT(Cat,3)&amp;$B25&amp;"91"&amp;State,Sheet5!$A$2:$G$505,7,FALSE)</f>
        <v>7648.8463000000002</v>
      </c>
      <c r="H25" s="2">
        <f>VLOOKUP(LEFT(Cat,3)&amp;$B25&amp;"92"&amp;State,Sheet5!$A$2:$G$505,5,FALSE)</f>
        <v>70.461399999999998</v>
      </c>
      <c r="I25" s="2">
        <f>VLOOKUP(LEFT(Cat,3)&amp;$B25&amp;"92"&amp;State,Sheet5!$A$2:$G$505,6,FALSE)</f>
        <v>1.9274</v>
      </c>
      <c r="J25" s="1">
        <f>VLOOKUP(LEFT(Cat,3)&amp;$B25&amp;"92"&amp;State,Sheet5!$A$2:$G$505,7,FALSE)</f>
        <v>3655.8530999999998</v>
      </c>
      <c r="L25" s="2">
        <f>VLOOKUP(LEFT(Cat,3)&amp;$B25&amp;"93"&amp;State,Sheet5!$A$2:$G$505,5,FALSE)</f>
        <v>147.16220000000001</v>
      </c>
      <c r="M25" s="2">
        <f>VLOOKUP(LEFT(Cat,3)&amp;$B25&amp;"93"&amp;State,Sheet5!$A$2:$G$505,6,FALSE)</f>
        <v>3.0272000000000001</v>
      </c>
      <c r="N25" s="1">
        <f>VLOOKUP(LEFT(Cat,3)&amp;$B25&amp;"93"&amp;State,Sheet5!$A$2:$G$505,7,FALSE)</f>
        <v>4861.3100999999997</v>
      </c>
      <c r="P25" s="2">
        <f>VLOOKUP(LEFT(Cat,3)&amp;$B25&amp;"94"&amp;State,Sheet5!$A$2:$G$505,5,FALSE)</f>
        <v>252.32669999999999</v>
      </c>
      <c r="Q25" s="2">
        <f>VLOOKUP(LEFT(Cat,3)&amp;$B25&amp;"94"&amp;State,Sheet5!$A$2:$G$505,6,FALSE)</f>
        <v>3.8540000000000001</v>
      </c>
      <c r="R25" s="1">
        <f>VLOOKUP(LEFT(Cat,3)&amp;$B25&amp;"94"&amp;State,Sheet5!$A$2:$G$505,7,FALSE)</f>
        <v>6547.1210000000001</v>
      </c>
      <c r="AE25" s="3"/>
    </row>
    <row r="26" spans="2:31" x14ac:dyDescent="0.2">
      <c r="B26" t="s">
        <v>1137</v>
      </c>
      <c r="D26" s="2">
        <f>VLOOKUP(LEFT(Cat,3)&amp;$B26&amp;"91"&amp;State,Sheet5!$A$2:$G$505,5,FALSE)</f>
        <v>343.03149999999999</v>
      </c>
      <c r="E26" s="2">
        <f>VLOOKUP(LEFT(Cat,3)&amp;$B26&amp;"91"&amp;State,Sheet5!$A$2:$G$505,6,FALSE)</f>
        <v>4.3994</v>
      </c>
      <c r="F26" s="1">
        <f>VLOOKUP(LEFT(Cat,3)&amp;$B26&amp;"91"&amp;State,Sheet5!$A$2:$G$505,7,FALSE)</f>
        <v>7797.2948999999999</v>
      </c>
      <c r="H26" s="2">
        <f>VLOOKUP(LEFT(Cat,3)&amp;$B26&amp;"92"&amp;State,Sheet5!$A$2:$G$505,5,FALSE)</f>
        <v>71.607299999999995</v>
      </c>
      <c r="I26" s="2">
        <f>VLOOKUP(LEFT(Cat,3)&amp;$B26&amp;"92"&amp;State,Sheet5!$A$2:$G$505,6,FALSE)</f>
        <v>1.9294</v>
      </c>
      <c r="J26" s="1">
        <f>VLOOKUP(LEFT(Cat,3)&amp;$B26&amp;"92"&amp;State,Sheet5!$A$2:$G$505,7,FALSE)</f>
        <v>3711.2923000000001</v>
      </c>
      <c r="L26" s="2">
        <f>VLOOKUP(LEFT(Cat,3)&amp;$B26&amp;"93"&amp;State,Sheet5!$A$2:$G$505,5,FALSE)</f>
        <v>148.4478</v>
      </c>
      <c r="M26" s="2">
        <f>VLOOKUP(LEFT(Cat,3)&amp;$B26&amp;"93"&amp;State,Sheet5!$A$2:$G$505,6,FALSE)</f>
        <v>3.0175999999999998</v>
      </c>
      <c r="N26" s="1">
        <f>VLOOKUP(LEFT(Cat,3)&amp;$B26&amp;"93"&amp;State,Sheet5!$A$2:$G$505,7,FALSE)</f>
        <v>4919.3617999999997</v>
      </c>
      <c r="P26" s="2">
        <f>VLOOKUP(LEFT(Cat,3)&amp;$B26&amp;"94"&amp;State,Sheet5!$A$2:$G$505,5,FALSE)</f>
        <v>236.71360000000001</v>
      </c>
      <c r="Q26" s="2">
        <f>VLOOKUP(LEFT(Cat,3)&amp;$B26&amp;"94"&amp;State,Sheet5!$A$2:$G$505,6,FALSE)</f>
        <v>3.7606000000000002</v>
      </c>
      <c r="R26" s="1">
        <f>VLOOKUP(LEFT(Cat,3)&amp;$B26&amp;"94"&amp;State,Sheet5!$A$2:$G$505,7,FALSE)</f>
        <v>6294.6333999999997</v>
      </c>
      <c r="AE26" s="3"/>
    </row>
    <row r="27" spans="2:31" x14ac:dyDescent="0.2">
      <c r="B27" t="s">
        <v>1138</v>
      </c>
      <c r="D27" s="2">
        <f>VLOOKUP(LEFT(Cat,3)&amp;$B27&amp;"91"&amp;State,Sheet5!$A$2:$G$505,5,FALSE)</f>
        <v>352.04820000000001</v>
      </c>
      <c r="E27" s="2">
        <f>VLOOKUP(LEFT(Cat,3)&amp;$B27&amp;"91"&amp;State,Sheet5!$A$2:$G$505,6,FALSE)</f>
        <v>4.4192999999999998</v>
      </c>
      <c r="F27" s="1">
        <f>VLOOKUP(LEFT(Cat,3)&amp;$B27&amp;"91"&amp;State,Sheet5!$A$2:$G$505,7,FALSE)</f>
        <v>7966.2138999999997</v>
      </c>
      <c r="H27" s="2">
        <f>VLOOKUP(LEFT(Cat,3)&amp;$B27&amp;"92"&amp;State,Sheet5!$A$2:$G$505,5,FALSE)</f>
        <v>72.540400000000005</v>
      </c>
      <c r="I27" s="2">
        <f>VLOOKUP(LEFT(Cat,3)&amp;$B27&amp;"92"&amp;State,Sheet5!$A$2:$G$505,6,FALSE)</f>
        <v>1.9316</v>
      </c>
      <c r="J27" s="1">
        <f>VLOOKUP(LEFT(Cat,3)&amp;$B27&amp;"92"&amp;State,Sheet5!$A$2:$G$505,7,FALSE)</f>
        <v>3755.5005999999998</v>
      </c>
      <c r="L27" s="2">
        <f>VLOOKUP(LEFT(Cat,3)&amp;$B27&amp;"93"&amp;State,Sheet5!$A$2:$G$505,5,FALSE)</f>
        <v>149.8022</v>
      </c>
      <c r="M27" s="2">
        <f>VLOOKUP(LEFT(Cat,3)&amp;$B27&amp;"93"&amp;State,Sheet5!$A$2:$G$505,6,FALSE)</f>
        <v>2.9963000000000002</v>
      </c>
      <c r="N27" s="1">
        <f>VLOOKUP(LEFT(Cat,3)&amp;$B27&amp;"93"&amp;State,Sheet5!$A$2:$G$505,7,FALSE)</f>
        <v>4999.6063000000004</v>
      </c>
      <c r="P27" s="2">
        <f>VLOOKUP(LEFT(Cat,3)&amp;$B27&amp;"94"&amp;State,Sheet5!$A$2:$G$505,5,FALSE)</f>
        <v>223.9761</v>
      </c>
      <c r="Q27" s="2">
        <f>VLOOKUP(LEFT(Cat,3)&amp;$B27&amp;"94"&amp;State,Sheet5!$A$2:$G$505,6,FALSE)</f>
        <v>3.7098</v>
      </c>
      <c r="R27" s="1">
        <f>VLOOKUP(LEFT(Cat,3)&amp;$B27&amp;"94"&amp;State,Sheet5!$A$2:$G$505,7,FALSE)</f>
        <v>6037.4353000000001</v>
      </c>
      <c r="AE27" s="3"/>
    </row>
    <row r="28" spans="2:31" x14ac:dyDescent="0.2">
      <c r="B28" t="s">
        <v>1139</v>
      </c>
      <c r="D28" s="2">
        <f>VLOOKUP(LEFT(Cat,3)&amp;$B28&amp;"91"&amp;State,Sheet5!$A$2:$G$505,5,FALSE)</f>
        <v>365.25920000000002</v>
      </c>
      <c r="E28" s="2">
        <f>VLOOKUP(LEFT(Cat,3)&amp;$B28&amp;"91"&amp;State,Sheet5!$A$2:$G$505,6,FALSE)</f>
        <v>4.5072000000000001</v>
      </c>
      <c r="F28" s="1">
        <f>VLOOKUP(LEFT(Cat,3)&amp;$B28&amp;"91"&amp;State,Sheet5!$A$2:$G$505,7,FALSE)</f>
        <v>8103.9054999999998</v>
      </c>
      <c r="H28" s="2">
        <f>VLOOKUP(LEFT(Cat,3)&amp;$B28&amp;"92"&amp;State,Sheet5!$A$2:$G$505,5,FALSE)</f>
        <v>74.5227</v>
      </c>
      <c r="I28" s="2">
        <f>VLOOKUP(LEFT(Cat,3)&amp;$B28&amp;"92"&amp;State,Sheet5!$A$2:$G$505,6,FALSE)</f>
        <v>1.9440999999999999</v>
      </c>
      <c r="J28" s="1">
        <f>VLOOKUP(LEFT(Cat,3)&amp;$B28&amp;"92"&amp;State,Sheet5!$A$2:$G$505,7,FALSE)</f>
        <v>3833.3220000000001</v>
      </c>
      <c r="L28" s="2">
        <f>VLOOKUP(LEFT(Cat,3)&amp;$B28&amp;"93"&amp;State,Sheet5!$A$2:$G$505,5,FALSE)</f>
        <v>156.20939999999999</v>
      </c>
      <c r="M28" s="2">
        <f>VLOOKUP(LEFT(Cat,3)&amp;$B28&amp;"93"&amp;State,Sheet5!$A$2:$G$505,6,FALSE)</f>
        <v>3.0720000000000001</v>
      </c>
      <c r="N28" s="1">
        <f>VLOOKUP(LEFT(Cat,3)&amp;$B28&amp;"93"&amp;State,Sheet5!$A$2:$G$505,7,FALSE)</f>
        <v>5084.9139999999998</v>
      </c>
      <c r="P28" s="2">
        <f>VLOOKUP(LEFT(Cat,3)&amp;$B28&amp;"94"&amp;State,Sheet5!$A$2:$G$505,5,FALSE)</f>
        <v>226.81630000000001</v>
      </c>
      <c r="Q28" s="2">
        <f>VLOOKUP(LEFT(Cat,3)&amp;$B28&amp;"94"&amp;State,Sheet5!$A$2:$G$505,6,FALSE)</f>
        <v>3.8268</v>
      </c>
      <c r="R28" s="1">
        <f>VLOOKUP(LEFT(Cat,3)&amp;$B28&amp;"94"&amp;State,Sheet5!$A$2:$G$505,7,FALSE)</f>
        <v>5926.9925000000003</v>
      </c>
      <c r="AE28" s="3"/>
    </row>
    <row r="29" spans="2:31" x14ac:dyDescent="0.2">
      <c r="B29" t="s">
        <v>1140</v>
      </c>
      <c r="AE29" s="3"/>
    </row>
    <row r="30" spans="2:31" x14ac:dyDescent="0.2">
      <c r="B30" t="s">
        <v>1141</v>
      </c>
      <c r="AE30" s="3"/>
    </row>
    <row r="31" spans="2:31" x14ac:dyDescent="0.2">
      <c r="AE31" s="3"/>
    </row>
    <row r="32" spans="2:31" x14ac:dyDescent="0.2">
      <c r="B32" t="s">
        <v>72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AE32" s="3"/>
    </row>
    <row r="33" spans="2:31" x14ac:dyDescent="0.2">
      <c r="B33" s="12" t="s">
        <v>7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AE33" s="3"/>
    </row>
    <row r="34" spans="2:31" x14ac:dyDescent="0.2">
      <c r="B34" t="s">
        <v>8</v>
      </c>
      <c r="D34" s="74">
        <f>VLOOKUP(LEFT(Cat,3)&amp;"Linear"&amp;LEFT($B34,1)&amp;"91"&amp;State,Sheet5!$K$2:$N$385,2,FALSE)</f>
        <v>0.12307789504729143</v>
      </c>
      <c r="E34" s="74">
        <f>VLOOKUP(LEFT(Cat,3)&amp;"Linear"&amp;LEFT($B34,1)&amp;"91"&amp;State,Sheet5!$K$2:$N$385,3,FALSE)</f>
        <v>4.5120405576679436E-2</v>
      </c>
      <c r="F34" s="74">
        <f>VLOOKUP(LEFT(Cat,3)&amp;"Linear"&amp;LEFT($B34,1)&amp;"91"&amp;State,Sheet5!$K$2:$N$385,4,FALSE)</f>
        <v>7.7882163469609023E-2</v>
      </c>
      <c r="G34" s="74"/>
      <c r="H34" s="74">
        <f>VLOOKUP(LEFT(Cat,3)&amp;"Linear"&amp;LEFT($B34,1)&amp;"92"&amp;State,Sheet5!$K$2:$N$385,2,FALSE)</f>
        <v>7.258696552921548E-2</v>
      </c>
      <c r="I34" s="74">
        <f>VLOOKUP(LEFT(Cat,3)&amp;"Linear"&amp;LEFT($B34,1)&amp;"92"&amp;State,Sheet5!$K$2:$N$385,3,FALSE)</f>
        <v>1.0821855803427054E-2</v>
      </c>
      <c r="J34" s="74">
        <f>VLOOKUP(LEFT(Cat,3)&amp;"Linear"&amp;LEFT($B34,1)&amp;"92"&amp;State,Sheet5!$K$2:$N$385,4,FALSE)</f>
        <v>6.1686679190541271E-2</v>
      </c>
      <c r="K34" s="74"/>
      <c r="L34" s="74">
        <f>VLOOKUP(LEFT(Cat,3)&amp;"Linear"&amp;LEFT($B34,1)&amp;"93"&amp;State,Sheet5!$K$2:$N$385,2,FALSE)</f>
        <v>7.5784513056046984E-2</v>
      </c>
      <c r="M34" s="74">
        <f>VLOOKUP(LEFT(Cat,3)&amp;"Linear"&amp;LEFT($B34,1)&amp;"93"&amp;State,Sheet5!$K$2:$N$385,3,FALSE)</f>
        <v>1.4939198058300542E-2</v>
      </c>
      <c r="N34" s="74">
        <f>VLOOKUP(LEFT(Cat,3)&amp;"Linear"&amp;LEFT($B34,1)&amp;"93"&amp;State,Sheet5!$K$2:$N$385,4,FALSE)</f>
        <v>6.0492237271180367E-2</v>
      </c>
      <c r="O34" s="74"/>
      <c r="P34" s="74">
        <f>VLOOKUP(LEFT(Cat,3)&amp;"Linear"&amp;LEFT($B34,1)&amp;"94"&amp;State,Sheet5!$K$2:$N$385,2,FALSE)</f>
        <v>-0.15197377150209815</v>
      </c>
      <c r="Q34" s="74">
        <f>VLOOKUP(LEFT(Cat,3)&amp;"Linear"&amp;LEFT($B34,1)&amp;"94"&amp;State,Sheet5!$K$2:$N$385,3,FALSE)</f>
        <v>-1.3981730820001105E-2</v>
      </c>
      <c r="R34" s="74">
        <f>VLOOKUP(LEFT(Cat,3)&amp;"Linear"&amp;LEFT($B34,1)&amp;"94"&amp;State,Sheet5!$K$2:$N$385,4,FALSE)</f>
        <v>-0.13658424874425049</v>
      </c>
      <c r="AE34" s="3"/>
    </row>
    <row r="35" spans="2:31" x14ac:dyDescent="0.2">
      <c r="B35" t="s">
        <v>9</v>
      </c>
      <c r="D35" s="74">
        <f>VLOOKUP(LEFT(Cat,3)&amp;"Linear"&amp;LEFT($B35,1)&amp;"91"&amp;State,Sheet5!$K$2:$N$385,2,FALSE)</f>
        <v>0.12568848664854462</v>
      </c>
      <c r="E35" s="74">
        <f>VLOOKUP(LEFT(Cat,3)&amp;"Linear"&amp;LEFT($B35,1)&amp;"91"&amp;State,Sheet5!$K$2:$N$385,3,FALSE)</f>
        <v>3.79607965796981E-2</v>
      </c>
      <c r="F35" s="74">
        <f>VLOOKUP(LEFT(Cat,3)&amp;"Linear"&amp;LEFT($B35,1)&amp;"91"&amp;State,Sheet5!$K$2:$N$385,4,FALSE)</f>
        <v>8.7895208503085687E-2</v>
      </c>
      <c r="G35" s="74"/>
      <c r="H35" s="74">
        <f>VLOOKUP(LEFT(Cat,3)&amp;"Linear"&amp;LEFT($B35,1)&amp;"92"&amp;State,Sheet5!$K$2:$N$385,2,FALSE)</f>
        <v>4.2431806244598816E-2</v>
      </c>
      <c r="I35" s="74">
        <f>VLOOKUP(LEFT(Cat,3)&amp;"Linear"&amp;LEFT($B35,1)&amp;"92"&amp;State,Sheet5!$K$2:$N$385,3,FALSE)</f>
        <v>-3.7328808777784741E-3</v>
      </c>
      <c r="J35" s="74">
        <f>VLOOKUP(LEFT(Cat,3)&amp;"Linear"&amp;LEFT($B35,1)&amp;"92"&amp;State,Sheet5!$K$2:$N$385,4,FALSE)</f>
        <v>4.6208911405512559E-2</v>
      </c>
      <c r="K35" s="74"/>
      <c r="L35" s="74">
        <f>VLOOKUP(LEFT(Cat,3)&amp;"Linear"&amp;LEFT($B35,1)&amp;"93"&amp;State,Sheet5!$K$2:$N$385,2,FALSE)</f>
        <v>6.4605766382604082E-2</v>
      </c>
      <c r="M35" s="74">
        <f>VLOOKUP(LEFT(Cat,3)&amp;"Linear"&amp;LEFT($B35,1)&amp;"93"&amp;State,Sheet5!$K$2:$N$385,3,FALSE)</f>
        <v>-2.2571236396661098E-2</v>
      </c>
      <c r="N35" s="74">
        <f>VLOOKUP(LEFT(Cat,3)&amp;"Linear"&amp;LEFT($B35,1)&amp;"93"&amp;State,Sheet5!$K$2:$N$385,4,FALSE)</f>
        <v>8.6658404757747234E-2</v>
      </c>
      <c r="O35" s="74"/>
      <c r="P35" s="74">
        <f>VLOOKUP(LEFT(Cat,3)&amp;"Linear"&amp;LEFT($B35,1)&amp;"94"&amp;State,Sheet5!$K$2:$N$385,2,FALSE)</f>
        <v>-9.3886053248624507E-2</v>
      </c>
      <c r="Q35" s="74">
        <f>VLOOKUP(LEFT(Cat,3)&amp;"Linear"&amp;LEFT($B35,1)&amp;"94"&amp;State,Sheet5!$K$2:$N$385,3,FALSE)</f>
        <v>-7.9657884757624572E-2</v>
      </c>
      <c r="R35" s="74">
        <f>VLOOKUP(LEFT(Cat,3)&amp;"Linear"&amp;LEFT($B35,1)&amp;"94"&amp;State,Sheet5!$K$2:$N$385,4,FALSE)</f>
        <v>-1.590815969100912E-2</v>
      </c>
      <c r="AE35" s="3"/>
    </row>
    <row r="36" spans="2:31" x14ac:dyDescent="0.2">
      <c r="B36" t="s">
        <v>10</v>
      </c>
      <c r="D36" s="74">
        <f>VLOOKUP(LEFT(Cat,3)&amp;"Linear"&amp;LEFT($B36,1)&amp;"91"&amp;State,Sheet5!$K$2:$N$385,2,FALSE)</f>
        <v>0.1274829861939088</v>
      </c>
      <c r="E36" s="74">
        <f>VLOOKUP(LEFT(Cat,3)&amp;"Linear"&amp;LEFT($B36,1)&amp;"91"&amp;State,Sheet5!$K$2:$N$385,3,FALSE)</f>
        <v>4.0833351309721204E-2</v>
      </c>
      <c r="F36" s="74">
        <f>VLOOKUP(LEFT(Cat,3)&amp;"Linear"&amp;LEFT($B36,1)&amp;"91"&amp;State,Sheet5!$K$2:$N$385,4,FALSE)</f>
        <v>8.6786592797060191E-2</v>
      </c>
      <c r="G36" s="74"/>
      <c r="H36" s="74">
        <f>VLOOKUP(LEFT(Cat,3)&amp;"Linear"&amp;LEFT($B36,1)&amp;"92"&amp;State,Sheet5!$K$2:$N$385,2,FALSE)</f>
        <v>4.0305098200305867E-2</v>
      </c>
      <c r="I36" s="74">
        <f>VLOOKUP(LEFT(Cat,3)&amp;"Linear"&amp;LEFT($B36,1)&amp;"92"&amp;State,Sheet5!$K$2:$N$385,3,FALSE)</f>
        <v>5.7448858473557263E-3</v>
      </c>
      <c r="J36" s="74">
        <f>VLOOKUP(LEFT(Cat,3)&amp;"Linear"&amp;LEFT($B36,1)&amp;"92"&amp;State,Sheet5!$K$2:$N$385,4,FALSE)</f>
        <v>3.4650431246324741E-2</v>
      </c>
      <c r="K36" s="74"/>
      <c r="L36" s="74">
        <f>VLOOKUP(LEFT(Cat,3)&amp;"Linear"&amp;LEFT($B36,1)&amp;"93"&amp;State,Sheet5!$K$2:$N$385,2,FALSE)</f>
        <v>8.7302824106052487E-2</v>
      </c>
      <c r="M36" s="74">
        <f>VLOOKUP(LEFT(Cat,3)&amp;"Linear"&amp;LEFT($B36,1)&amp;"93"&amp;State,Sheet5!$K$2:$N$385,3,FALSE)</f>
        <v>-1.9090119982113535E-2</v>
      </c>
      <c r="N36" s="74">
        <f>VLOOKUP(LEFT(Cat,3)&amp;"Linear"&amp;LEFT($B36,1)&amp;"93"&amp;State,Sheet5!$K$2:$N$385,4,FALSE)</f>
        <v>0.10629349503350473</v>
      </c>
      <c r="O36" s="74"/>
      <c r="P36" s="74">
        <f>VLOOKUP(LEFT(Cat,3)&amp;"Linear"&amp;LEFT($B36,1)&amp;"94"&amp;State,Sheet5!$K$2:$N$385,2,FALSE)</f>
        <v>-3.5814792140164212E-2</v>
      </c>
      <c r="Q36" s="74">
        <f>VLOOKUP(LEFT(Cat,3)&amp;"Linear"&amp;LEFT($B36,1)&amp;"94"&amp;State,Sheet5!$K$2:$N$385,3,FALSE)</f>
        <v>-7.9046558537004416E-2</v>
      </c>
      <c r="R36" s="74">
        <f>VLOOKUP(LEFT(Cat,3)&amp;"Linear"&amp;LEFT($B36,1)&amp;"94"&amp;State,Sheet5!$K$2:$N$385,4,FALSE)</f>
        <v>4.0709005921581852E-2</v>
      </c>
      <c r="AE36" s="3"/>
    </row>
    <row r="37" spans="2:31" x14ac:dyDescent="0.2">
      <c r="B37" t="s">
        <v>39</v>
      </c>
      <c r="D37" s="74">
        <f>VLOOKUP(LEFT(Cat,3)&amp;"Linear"&amp;LEFT($B37,1)&amp;"91"&amp;State,Sheet5!$K$2:$N$385,2,FALSE)</f>
        <v>0.11114754380257635</v>
      </c>
      <c r="E37" s="74">
        <f>VLOOKUP(LEFT(Cat,3)&amp;"Linear"&amp;LEFT($B37,1)&amp;"91"&amp;State,Sheet5!$K$2:$N$385,3,FALSE)</f>
        <v>2.7326624152613839E-2</v>
      </c>
      <c r="F37" s="74">
        <f>VLOOKUP(LEFT(Cat,3)&amp;"Linear"&amp;LEFT($B37,1)&amp;"91"&amp;State,Sheet5!$K$2:$N$385,4,FALSE)</f>
        <v>8.3065963131448303E-2</v>
      </c>
      <c r="G37" s="74"/>
      <c r="H37" s="74">
        <f>VLOOKUP(LEFT(Cat,3)&amp;"Linear"&amp;LEFT($B37,1)&amp;"92"&amp;State,Sheet5!$K$2:$N$385,2,FALSE)</f>
        <v>3.3954444657683783E-2</v>
      </c>
      <c r="I37" s="74">
        <f>VLOOKUP(LEFT(Cat,3)&amp;"Linear"&amp;LEFT($B37,1)&amp;"92"&amp;State,Sheet5!$K$2:$N$385,3,FALSE)</f>
        <v>4.4420345857081045E-3</v>
      </c>
      <c r="J37" s="74">
        <f>VLOOKUP(LEFT(Cat,3)&amp;"Linear"&amp;LEFT($B37,1)&amp;"92"&amp;State,Sheet5!$K$2:$N$385,4,FALSE)</f>
        <v>2.9534345705589406E-2</v>
      </c>
      <c r="K37" s="74"/>
      <c r="L37" s="74">
        <f>VLOOKUP(LEFT(Cat,3)&amp;"Linear"&amp;LEFT($B37,1)&amp;"93"&amp;State,Sheet5!$K$2:$N$385,2,FALSE)</f>
        <v>8.5765703148457301E-2</v>
      </c>
      <c r="M37" s="74">
        <f>VLOOKUP(LEFT(Cat,3)&amp;"Linear"&amp;LEFT($B37,1)&amp;"93"&amp;State,Sheet5!$K$2:$N$385,3,FALSE)</f>
        <v>-8.141082322791128E-3</v>
      </c>
      <c r="N37" s="74">
        <f>VLOOKUP(LEFT(Cat,3)&amp;"Linear"&amp;LEFT($B37,1)&amp;"93"&amp;State,Sheet5!$K$2:$N$385,4,FALSE)</f>
        <v>9.4605663784328581E-2</v>
      </c>
      <c r="O37" s="74"/>
      <c r="P37" s="74">
        <f>VLOOKUP(LEFT(Cat,3)&amp;"Linear"&amp;LEFT($B37,1)&amp;"94"&amp;State,Sheet5!$K$2:$N$385,2,FALSE)</f>
        <v>-1.6280438257509713E-2</v>
      </c>
      <c r="Q37" s="74">
        <f>VLOOKUP(LEFT(Cat,3)&amp;"Linear"&amp;LEFT($B37,1)&amp;"94"&amp;State,Sheet5!$K$2:$N$385,3,FALSE)</f>
        <v>-7.6254808580850195E-2</v>
      </c>
      <c r="R37" s="74">
        <f>VLOOKUP(LEFT(Cat,3)&amp;"Linear"&amp;LEFT($B37,1)&amp;"94"&amp;State,Sheet5!$K$2:$N$385,4,FALSE)</f>
        <v>5.8238335513865418E-2</v>
      </c>
      <c r="AE37" s="3"/>
    </row>
    <row r="38" spans="2:31" x14ac:dyDescent="0.2">
      <c r="B38" s="33"/>
      <c r="AE38" s="3"/>
    </row>
    <row r="39" spans="2:31" x14ac:dyDescent="0.2">
      <c r="B39" s="13" t="s">
        <v>11</v>
      </c>
      <c r="AE39" s="3"/>
    </row>
    <row r="40" spans="2:31" x14ac:dyDescent="0.2">
      <c r="B40" t="s">
        <v>8</v>
      </c>
      <c r="D40" s="74">
        <f>VLOOKUP(LEFT(Cat,3)&amp;"Expon"&amp;LEFT($B40,1)&amp;"91"&amp;State,Sheet5!$K$2:$N$385,2,FALSE)</f>
        <v>0.1308402144149925</v>
      </c>
      <c r="E40" s="74">
        <f>VLOOKUP(LEFT(Cat,3)&amp;"Expon"&amp;LEFT($B40,1)&amp;"91"&amp;State,Sheet5!$K$2:$N$385,3,FALSE)</f>
        <v>4.6069948741627842E-2</v>
      </c>
      <c r="F40" s="74">
        <f>VLOOKUP(LEFT(Cat,3)&amp;"Expon"&amp;LEFT($B40,1)&amp;"91"&amp;State,Sheet5!$K$2:$N$385,4,FALSE)</f>
        <v>8.103890087886656E-2</v>
      </c>
      <c r="G40" s="74"/>
      <c r="H40" s="74">
        <f>VLOOKUP(LEFT(Cat,3)&amp;"Expon"&amp;LEFT($B40,1)&amp;"92"&amp;State,Sheet5!$K$2:$N$385,2,FALSE)</f>
        <v>7.5112310884483779E-2</v>
      </c>
      <c r="I40" s="74">
        <f>VLOOKUP(LEFT(Cat,3)&amp;"Expon"&amp;LEFT($B40,1)&amp;"92"&amp;State,Sheet5!$K$2:$N$385,3,FALSE)</f>
        <v>1.0867103886679885E-2</v>
      </c>
      <c r="J40" s="74">
        <f>VLOOKUP(LEFT(Cat,3)&amp;"Expon"&amp;LEFT($B40,1)&amp;"92"&amp;State,Sheet5!$K$2:$N$385,4,FALSE)</f>
        <v>6.3557435529255191E-2</v>
      </c>
      <c r="K40" s="74"/>
      <c r="L40" s="74">
        <f>VLOOKUP(LEFT(Cat,3)&amp;"Expon"&amp;LEFT($B40,1)&amp;"93"&amp;State,Sheet5!$K$2:$N$385,2,FALSE)</f>
        <v>7.8129281403649831E-2</v>
      </c>
      <c r="M40" s="74">
        <f>VLOOKUP(LEFT(Cat,3)&amp;"Expon"&amp;LEFT($B40,1)&amp;"93"&amp;State,Sheet5!$K$2:$N$385,3,FALSE)</f>
        <v>1.4905404659216082E-2</v>
      </c>
      <c r="N40" s="74">
        <f>VLOOKUP(LEFT(Cat,3)&amp;"Expon"&amp;LEFT($B40,1)&amp;"93"&amp;State,Sheet5!$K$2:$N$385,4,FALSE)</f>
        <v>6.2299950212233668E-2</v>
      </c>
      <c r="O40" s="74"/>
      <c r="P40" s="74">
        <f>VLOOKUP(LEFT(Cat,3)&amp;"Expon"&amp;LEFT($B40,1)&amp;"94"&amp;State,Sheet5!$K$2:$N$385,2,FALSE)</f>
        <v>-0.13931417271027935</v>
      </c>
      <c r="Q40" s="74">
        <f>VLOOKUP(LEFT(Cat,3)&amp;"Expon"&amp;LEFT($B40,1)&amp;"94"&amp;State,Sheet5!$K$2:$N$385,3,FALSE)</f>
        <v>-1.3842667950701326E-2</v>
      </c>
      <c r="R40" s="74">
        <f>VLOOKUP(LEFT(Cat,3)&amp;"Expon"&amp;LEFT($B40,1)&amp;"94"&amp;State,Sheet5!$K$2:$N$385,4,FALSE)</f>
        <v>-0.12724241574367756</v>
      </c>
      <c r="AE40" s="3"/>
    </row>
    <row r="41" spans="2:31" x14ac:dyDescent="0.2">
      <c r="B41" t="s">
        <v>9</v>
      </c>
      <c r="D41" s="74">
        <f>VLOOKUP(LEFT(Cat,3)&amp;"Expon"&amp;LEFT($B41,1)&amp;"91"&amp;State,Sheet5!$K$2:$N$385,2,FALSE)</f>
        <v>0.13449020916811216</v>
      </c>
      <c r="E41" s="74">
        <f>VLOOKUP(LEFT(Cat,3)&amp;"Expon"&amp;LEFT($B41,1)&amp;"91"&amp;State,Sheet5!$K$2:$N$385,3,FALSE)</f>
        <v>3.868316639643532E-2</v>
      </c>
      <c r="F41" s="74">
        <f>VLOOKUP(LEFT(Cat,3)&amp;"Expon"&amp;LEFT($B41,1)&amp;"91"&amp;State,Sheet5!$K$2:$N$385,4,FALSE)</f>
        <v>9.2243745978829672E-2</v>
      </c>
      <c r="G41" s="74"/>
      <c r="H41" s="74">
        <f>VLOOKUP(LEFT(Cat,3)&amp;"Expon"&amp;LEFT($B41,1)&amp;"92"&amp;State,Sheet5!$K$2:$N$385,2,FALSE)</f>
        <v>4.3122441682790225E-2</v>
      </c>
      <c r="I41" s="74">
        <f>VLOOKUP(LEFT(Cat,3)&amp;"Expon"&amp;LEFT($B41,1)&amp;"92"&amp;State,Sheet5!$K$2:$N$385,3,FALSE)</f>
        <v>-3.7016378043376319E-3</v>
      </c>
      <c r="J41" s="74">
        <f>VLOOKUP(LEFT(Cat,3)&amp;"Expon"&amp;LEFT($B41,1)&amp;"92"&amp;State,Sheet5!$K$2:$N$385,4,FALSE)</f>
        <v>4.7018041871395466E-2</v>
      </c>
      <c r="K41" s="74"/>
      <c r="L41" s="74">
        <f>VLOOKUP(LEFT(Cat,3)&amp;"Expon"&amp;LEFT($B41,1)&amp;"93"&amp;State,Sheet5!$K$2:$N$385,2,FALSE)</f>
        <v>6.7061313353455221E-2</v>
      </c>
      <c r="M41" s="74">
        <f>VLOOKUP(LEFT(Cat,3)&amp;"Expon"&amp;LEFT($B41,1)&amp;"93"&amp;State,Sheet5!$K$2:$N$385,3,FALSE)</f>
        <v>-2.2299707832125204E-2</v>
      </c>
      <c r="N41" s="74">
        <f>VLOOKUP(LEFT(Cat,3)&amp;"Expon"&amp;LEFT($B41,1)&amp;"93"&amp;State,Sheet5!$K$2:$N$385,4,FALSE)</f>
        <v>9.139910922243577E-2</v>
      </c>
      <c r="O41" s="74"/>
      <c r="P41" s="74">
        <f>VLOOKUP(LEFT(Cat,3)&amp;"Expon"&amp;LEFT($B41,1)&amp;"94"&amp;State,Sheet5!$K$2:$N$385,2,FALSE)</f>
        <v>-9.1090239169698495E-2</v>
      </c>
      <c r="Q41" s="74">
        <f>VLOOKUP(LEFT(Cat,3)&amp;"Expon"&amp;LEFT($B41,1)&amp;"94"&amp;State,Sheet5!$K$2:$N$385,3,FALSE)</f>
        <v>-7.6152905000978599E-2</v>
      </c>
      <c r="R41" s="74">
        <f>VLOOKUP(LEFT(Cat,3)&amp;"Expon"&amp;LEFT($B41,1)&amp;"94"&amp;State,Sheet5!$K$2:$N$385,4,FALSE)</f>
        <v>-1.6171015338189765E-2</v>
      </c>
      <c r="AE41" s="3"/>
    </row>
    <row r="42" spans="2:31" x14ac:dyDescent="0.2">
      <c r="B42" t="s">
        <v>10</v>
      </c>
      <c r="D42" s="74">
        <f>VLOOKUP(LEFT(Cat,3)&amp;"Expon"&amp;LEFT($B42,1)&amp;"91"&amp;State,Sheet5!$K$2:$N$385,2,FALSE)</f>
        <v>0.1361950690729723</v>
      </c>
      <c r="E42" s="74">
        <f>VLOOKUP(LEFT(Cat,3)&amp;"Expon"&amp;LEFT($B42,1)&amp;"91"&amp;State,Sheet5!$K$2:$N$385,3,FALSE)</f>
        <v>4.1669707904345543E-2</v>
      </c>
      <c r="F42" s="74">
        <f>VLOOKUP(LEFT(Cat,3)&amp;"Expon"&amp;LEFT($B42,1)&amp;"91"&amp;State,Sheet5!$K$2:$N$385,4,FALSE)</f>
        <v>9.0744718226701382E-2</v>
      </c>
      <c r="G42" s="74"/>
      <c r="H42" s="74">
        <f>VLOOKUP(LEFT(Cat,3)&amp;"Expon"&amp;LEFT($B42,1)&amp;"92"&amp;State,Sheet5!$K$2:$N$385,2,FALSE)</f>
        <v>4.0985706970313451E-2</v>
      </c>
      <c r="I42" s="74">
        <f>VLOOKUP(LEFT(Cat,3)&amp;"Expon"&amp;LEFT($B42,1)&amp;"92"&amp;State,Sheet5!$K$2:$N$385,3,FALSE)</f>
        <v>5.7804843230202518E-3</v>
      </c>
      <c r="J42" s="74">
        <f>VLOOKUP(LEFT(Cat,3)&amp;"Expon"&amp;LEFT($B42,1)&amp;"92"&amp;State,Sheet5!$K$2:$N$385,4,FALSE)</f>
        <v>3.5011189941777321E-2</v>
      </c>
      <c r="K42" s="74"/>
      <c r="L42" s="74">
        <f>VLOOKUP(LEFT(Cat,3)&amp;"Expon"&amp;LEFT($B42,1)&amp;"93"&amp;State,Sheet5!$K$2:$N$385,2,FALSE)</f>
        <v>9.2298167151875221E-2</v>
      </c>
      <c r="M42" s="74">
        <f>VLOOKUP(LEFT(Cat,3)&amp;"Expon"&amp;LEFT($B42,1)&amp;"93"&amp;State,Sheet5!$K$2:$N$385,3,FALSE)</f>
        <v>-1.8968039435513506E-2</v>
      </c>
      <c r="N42" s="74">
        <f>VLOOKUP(LEFT(Cat,3)&amp;"Expon"&amp;LEFT($B42,1)&amp;"93"&amp;State,Sheet5!$K$2:$N$385,4,FALSE)</f>
        <v>0.11341757473391478</v>
      </c>
      <c r="O42" s="74"/>
      <c r="P42" s="74">
        <f>VLOOKUP(LEFT(Cat,3)&amp;"Expon"&amp;LEFT($B42,1)&amp;"94"&amp;State,Sheet5!$K$2:$N$385,2,FALSE)</f>
        <v>-3.6509258155170921E-2</v>
      </c>
      <c r="Q42" s="74">
        <f>VLOOKUP(LEFT(Cat,3)&amp;"Expon"&amp;LEFT($B42,1)&amp;"94"&amp;State,Sheet5!$K$2:$N$385,3,FALSE)</f>
        <v>-7.5683339836557839E-2</v>
      </c>
      <c r="R42" s="74">
        <f>VLOOKUP(LEFT(Cat,3)&amp;"Expon"&amp;LEFT($B42,1)&amp;"94"&amp;State,Sheet5!$K$2:$N$385,4,FALSE)</f>
        <v>4.2382517009028842E-2</v>
      </c>
      <c r="AE42" s="3"/>
    </row>
    <row r="43" spans="2:31" x14ac:dyDescent="0.2">
      <c r="B43" t="s">
        <v>39</v>
      </c>
      <c r="D43" s="74">
        <f>VLOOKUP(LEFT(Cat,3)&amp;"Expon"&amp;LEFT($B43,1)&amp;"91"&amp;State,Sheet5!$K$2:$N$385,2,FALSE)</f>
        <v>0.1163123249775706</v>
      </c>
      <c r="E43" s="74">
        <f>VLOOKUP(LEFT(Cat,3)&amp;"Expon"&amp;LEFT($B43,1)&amp;"91"&amp;State,Sheet5!$K$2:$N$385,3,FALSE)</f>
        <v>2.7446134053954241E-2</v>
      </c>
      <c r="F43" s="74">
        <f>VLOOKUP(LEFT(Cat,3)&amp;"Expon"&amp;LEFT($B43,1)&amp;"91"&amp;State,Sheet5!$K$2:$N$385,4,FALSE)</f>
        <v>8.649173442503022E-2</v>
      </c>
      <c r="G43" s="74"/>
      <c r="H43" s="74">
        <f>VLOOKUP(LEFT(Cat,3)&amp;"Expon"&amp;LEFT($B43,1)&amp;"92"&amp;State,Sheet5!$K$2:$N$385,2,FALSE)</f>
        <v>3.4339858731571749E-2</v>
      </c>
      <c r="I43" s="74">
        <f>VLOOKUP(LEFT(Cat,3)&amp;"Expon"&amp;LEFT($B43,1)&amp;"92"&amp;State,Sheet5!$K$2:$N$385,3,FALSE)</f>
        <v>4.4450076028113017E-3</v>
      </c>
      <c r="J43" s="74">
        <f>VLOOKUP(LEFT(Cat,3)&amp;"Expon"&amp;LEFT($B43,1)&amp;"92"&amp;State,Sheet5!$K$2:$N$385,4,FALSE)</f>
        <v>2.9764084782054834E-2</v>
      </c>
      <c r="K43" s="74"/>
      <c r="L43" s="74">
        <f>VLOOKUP(LEFT(Cat,3)&amp;"Expon"&amp;LEFT($B43,1)&amp;"93"&amp;State,Sheet5!$K$2:$N$385,2,FALSE)</f>
        <v>8.9942775753597992E-2</v>
      </c>
      <c r="M43" s="74">
        <f>VLOOKUP(LEFT(Cat,3)&amp;"Expon"&amp;LEFT($B43,1)&amp;"93"&amp;State,Sheet5!$K$2:$N$385,3,FALSE)</f>
        <v>-8.1801649280113242E-3</v>
      </c>
      <c r="N43" s="74">
        <f>VLOOKUP(LEFT(Cat,3)&amp;"Expon"&amp;LEFT($B43,1)&amp;"93"&amp;State,Sheet5!$K$2:$N$385,4,FALSE)</f>
        <v>9.8928446137130699E-2</v>
      </c>
      <c r="O43" s="74"/>
      <c r="P43" s="74">
        <f>VLOOKUP(LEFT(Cat,3)&amp;"Expon"&amp;LEFT($B43,1)&amp;"94"&amp;State,Sheet5!$K$2:$N$385,2,FALSE)</f>
        <v>-1.7035273793441719E-2</v>
      </c>
      <c r="Q43" s="74">
        <f>VLOOKUP(LEFT(Cat,3)&amp;"Expon"&amp;LEFT($B43,1)&amp;"94"&amp;State,Sheet5!$K$2:$N$385,3,FALSE)</f>
        <v>-7.3649974242479654E-2</v>
      </c>
      <c r="R43" s="74">
        <f>VLOOKUP(LEFT(Cat,3)&amp;"Expon"&amp;LEFT($B43,1)&amp;"94"&amp;State,Sheet5!$K$2:$N$385,4,FALSE)</f>
        <v>6.1115710132985113E-2</v>
      </c>
      <c r="AE43" s="3"/>
    </row>
    <row r="44" spans="2:31" x14ac:dyDescent="0.2">
      <c r="AE44" s="3"/>
    </row>
    <row r="45" spans="2:31" x14ac:dyDescent="0.2">
      <c r="AE45" s="3"/>
    </row>
    <row r="46" spans="2:31" ht="14.25" customHeight="1" x14ac:dyDescent="0.2">
      <c r="B46" s="76" t="s">
        <v>76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AE46" s="3"/>
    </row>
    <row r="47" spans="2:31" ht="6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AE47" s="3"/>
    </row>
    <row r="48" spans="2:31" ht="12.75" customHeight="1" x14ac:dyDescent="0.2">
      <c r="D48" s="77" t="s">
        <v>14</v>
      </c>
      <c r="E48" s="78"/>
      <c r="F48" s="78"/>
      <c r="H48" s="77" t="s">
        <v>15</v>
      </c>
      <c r="I48" s="78"/>
      <c r="J48" s="78"/>
      <c r="L48" s="77" t="s">
        <v>16</v>
      </c>
      <c r="M48" s="78"/>
      <c r="N48" s="78"/>
      <c r="P48" s="77" t="s">
        <v>17</v>
      </c>
      <c r="Q48" s="78"/>
      <c r="R48" s="78"/>
      <c r="AE48" s="3"/>
    </row>
    <row r="49" spans="2:31" x14ac:dyDescent="0.2">
      <c r="B49" s="5"/>
      <c r="C49" s="5"/>
      <c r="D49" s="6"/>
      <c r="E49" s="6" t="s">
        <v>1</v>
      </c>
      <c r="F49" s="7" t="s">
        <v>1</v>
      </c>
      <c r="G49" s="5"/>
      <c r="H49" s="6"/>
      <c r="I49" s="6" t="s">
        <v>1</v>
      </c>
      <c r="J49" s="7" t="s">
        <v>1</v>
      </c>
      <c r="K49" s="5"/>
      <c r="L49" s="6"/>
      <c r="M49" s="6" t="s">
        <v>1</v>
      </c>
      <c r="N49" s="7" t="s">
        <v>1</v>
      </c>
      <c r="O49" s="5"/>
      <c r="P49" s="6"/>
      <c r="Q49" s="6" t="s">
        <v>1</v>
      </c>
      <c r="R49" s="7" t="s">
        <v>1</v>
      </c>
      <c r="AE49" s="3"/>
    </row>
    <row r="50" spans="2:31" x14ac:dyDescent="0.2">
      <c r="B50" s="46"/>
      <c r="C50" s="5"/>
      <c r="D50" s="6" t="s">
        <v>3</v>
      </c>
      <c r="E50" s="6" t="s">
        <v>4</v>
      </c>
      <c r="F50" s="7" t="s">
        <v>4</v>
      </c>
      <c r="G50" s="5"/>
      <c r="H50" s="6" t="s">
        <v>3</v>
      </c>
      <c r="I50" s="6" t="s">
        <v>4</v>
      </c>
      <c r="J50" s="7" t="s">
        <v>4</v>
      </c>
      <c r="K50" s="5"/>
      <c r="L50" s="6" t="s">
        <v>3</v>
      </c>
      <c r="M50" s="6" t="s">
        <v>4</v>
      </c>
      <c r="N50" s="7" t="s">
        <v>4</v>
      </c>
      <c r="O50" s="5"/>
      <c r="P50" s="6" t="s">
        <v>3</v>
      </c>
      <c r="Q50" s="6" t="s">
        <v>4</v>
      </c>
      <c r="R50" s="7" t="s">
        <v>4</v>
      </c>
      <c r="AE50" s="3"/>
    </row>
    <row r="51" spans="2:31" x14ac:dyDescent="0.2">
      <c r="B51" s="47"/>
      <c r="C51" s="5"/>
      <c r="D51" s="8" t="s">
        <v>68</v>
      </c>
      <c r="E51" s="8" t="s">
        <v>6</v>
      </c>
      <c r="F51" s="9" t="s">
        <v>23</v>
      </c>
      <c r="G51" s="5"/>
      <c r="H51" s="8" t="s">
        <v>68</v>
      </c>
      <c r="I51" s="8" t="s">
        <v>6</v>
      </c>
      <c r="J51" s="9" t="s">
        <v>23</v>
      </c>
      <c r="K51" s="5"/>
      <c r="L51" s="8" t="s">
        <v>68</v>
      </c>
      <c r="M51" s="8" t="s">
        <v>6</v>
      </c>
      <c r="N51" s="9" t="s">
        <v>23</v>
      </c>
      <c r="O51" s="5"/>
      <c r="P51" s="8" t="s">
        <v>68</v>
      </c>
      <c r="Q51" s="8" t="s">
        <v>6</v>
      </c>
      <c r="R51" s="9" t="s">
        <v>23</v>
      </c>
      <c r="AE51" s="3"/>
    </row>
    <row r="52" spans="2:31" x14ac:dyDescent="0.2">
      <c r="AE52" s="3"/>
    </row>
    <row r="53" spans="2:31" x14ac:dyDescent="0.2">
      <c r="B53" s="13" t="s">
        <v>69</v>
      </c>
    </row>
    <row r="54" spans="2:31" x14ac:dyDescent="0.2">
      <c r="B54" t="s">
        <v>8</v>
      </c>
      <c r="D54" s="75">
        <f>VLOOKUP(LEFT(Cat,3)&amp;"LR-Sqr"&amp;LEFT($B54,1)&amp;"91"&amp;State,Sheet5!$K$2:$N$385,2,FALSE)</f>
        <v>0.99400265295210732</v>
      </c>
      <c r="E54" s="75">
        <f>VLOOKUP(LEFT(Cat,3)&amp;"LR-Sqr"&amp;LEFT($B54,1)&amp;"91"&amp;State,Sheet5!$K$2:$N$385,3,FALSE)</f>
        <v>0.93766962057234937</v>
      </c>
      <c r="F54" s="75">
        <f>VLOOKUP(LEFT(Cat,3)&amp;"LR-Sqr"&amp;LEFT($B54,1)&amp;"91"&amp;State,Sheet5!$K$2:$N$385,4,FALSE)</f>
        <v>0.99862043416842972</v>
      </c>
      <c r="G54" s="75"/>
      <c r="H54" s="75">
        <f>VLOOKUP(LEFT(Cat,3)&amp;"LR-Sqr"&amp;LEFT($B54,1)&amp;"92"&amp;State,Sheet5!$K$2:$N$385,2,FALSE)</f>
        <v>0.97126401801078233</v>
      </c>
      <c r="I54" s="75">
        <f>VLOOKUP(LEFT(Cat,3)&amp;"LR-Sqr"&amp;LEFT($B54,1)&amp;"92"&amp;State,Sheet5!$K$2:$N$385,3,FALSE)</f>
        <v>0.807215475645925</v>
      </c>
      <c r="J54" s="75">
        <f>VLOOKUP(LEFT(Cat,3)&amp;"LR-Sqr"&amp;LEFT($B54,1)&amp;"92"&amp;State,Sheet5!$K$2:$N$385,4,FALSE)</f>
        <v>0.98660002991942408</v>
      </c>
      <c r="K54" s="75"/>
      <c r="L54" s="75">
        <f>VLOOKUP(LEFT(Cat,3)&amp;"LR-Sqr"&amp;LEFT($B54,1)&amp;"93"&amp;State,Sheet5!$K$2:$N$385,2,FALSE)</f>
        <v>0.83885167621524448</v>
      </c>
      <c r="M54" s="75">
        <f>VLOOKUP(LEFT(Cat,3)&amp;"LR-Sqr"&amp;LEFT($B54,1)&amp;"93"&amp;State,Sheet5!$K$2:$N$385,3,FALSE)</f>
        <v>0.20974064463765357</v>
      </c>
      <c r="N54" s="75">
        <f>VLOOKUP(LEFT(Cat,3)&amp;"LR-Sqr"&amp;LEFT($B54,1)&amp;"93"&amp;State,Sheet5!$K$2:$N$385,4,FALSE)</f>
        <v>0.99294504798443617</v>
      </c>
      <c r="O54" s="75"/>
      <c r="P54" s="75">
        <f>VLOOKUP(LEFT(Cat,3)&amp;"LR-Sqr"&amp;LEFT($B54,1)&amp;"94"&amp;State,Sheet5!$K$2:$N$385,2,FALSE)</f>
        <v>0.81043524497954</v>
      </c>
      <c r="Q54" s="75">
        <f>VLOOKUP(LEFT(Cat,3)&amp;"LR-Sqr"&amp;LEFT($B54,1)&amp;"94"&amp;State,Sheet5!$K$2:$N$385,3,FALSE)</f>
        <v>6.8866874933214847E-2</v>
      </c>
      <c r="R54" s="75">
        <f>VLOOKUP(LEFT(Cat,3)&amp;"LR-Sqr"&amp;LEFT($B54,1)&amp;"94"&amp;State,Sheet5!$K$2:$N$385,4,FALSE)</f>
        <v>0.97312806082604231</v>
      </c>
    </row>
    <row r="55" spans="2:31" x14ac:dyDescent="0.2">
      <c r="B55" t="s">
        <v>9</v>
      </c>
      <c r="D55" s="75">
        <f>VLOOKUP(LEFT(Cat,3)&amp;"LR-Sqr"&amp;LEFT($B55,1)&amp;"91"&amp;State,Sheet5!$K$2:$N$385,2,FALSE)</f>
        <v>0.99621465439809465</v>
      </c>
      <c r="E55" s="75">
        <f>VLOOKUP(LEFT(Cat,3)&amp;"LR-Sqr"&amp;LEFT($B55,1)&amp;"91"&amp;State,Sheet5!$K$2:$N$385,3,FALSE)</f>
        <v>0.95036638750407254</v>
      </c>
      <c r="F55" s="75">
        <f>VLOOKUP(LEFT(Cat,3)&amp;"LR-Sqr"&amp;LEFT($B55,1)&amp;"91"&amp;State,Sheet5!$K$2:$N$385,4,FALSE)</f>
        <v>0.99641041852579215</v>
      </c>
      <c r="G55" s="75"/>
      <c r="H55" s="75">
        <f>VLOOKUP(LEFT(Cat,3)&amp;"LR-Sqr"&amp;LEFT($B55,1)&amp;"92"&amp;State,Sheet5!$K$2:$N$385,2,FALSE)</f>
        <v>0.8944260351083525</v>
      </c>
      <c r="I55" s="75">
        <f>VLOOKUP(LEFT(Cat,3)&amp;"LR-Sqr"&amp;LEFT($B55,1)&amp;"92"&amp;State,Sheet5!$K$2:$N$385,3,FALSE)</f>
        <v>6.731968410789177E-2</v>
      </c>
      <c r="J55" s="75">
        <f>VLOOKUP(LEFT(Cat,3)&amp;"LR-Sqr"&amp;LEFT($B55,1)&amp;"92"&amp;State,Sheet5!$K$2:$N$385,4,FALSE)</f>
        <v>0.90584542078235819</v>
      </c>
      <c r="K55" s="75"/>
      <c r="L55" s="75">
        <f>VLOOKUP(LEFT(Cat,3)&amp;"LR-Sqr"&amp;LEFT($B55,1)&amp;"93"&amp;State,Sheet5!$K$2:$N$385,2,FALSE)</f>
        <v>0.89580205593709017</v>
      </c>
      <c r="M55" s="75">
        <f>VLOOKUP(LEFT(Cat,3)&amp;"LR-Sqr"&amp;LEFT($B55,1)&amp;"93"&amp;State,Sheet5!$K$2:$N$385,3,FALSE)</f>
        <v>0.60357937574844811</v>
      </c>
      <c r="N55" s="75">
        <f>VLOOKUP(LEFT(Cat,3)&amp;"LR-Sqr"&amp;LEFT($B55,1)&amp;"93"&amp;State,Sheet5!$K$2:$N$385,4,FALSE)</f>
        <v>0.96604633142647212</v>
      </c>
      <c r="O55" s="75"/>
      <c r="P55" s="75">
        <f>VLOOKUP(LEFT(Cat,3)&amp;"LR-Sqr"&amp;LEFT($B55,1)&amp;"94"&amp;State,Sheet5!$K$2:$N$385,2,FALSE)</f>
        <v>0.7648812729327662</v>
      </c>
      <c r="Q55" s="75">
        <f>VLOOKUP(LEFT(Cat,3)&amp;"LR-Sqr"&amp;LEFT($B55,1)&amp;"94"&amp;State,Sheet5!$K$2:$N$385,3,FALSE)</f>
        <v>0.85644230640775365</v>
      </c>
      <c r="R55" s="75">
        <f>VLOOKUP(LEFT(Cat,3)&amp;"LR-Sqr"&amp;LEFT($B55,1)&amp;"94"&amp;State,Sheet5!$K$2:$N$385,4,FALSE)</f>
        <v>6.7667461292995765E-2</v>
      </c>
    </row>
    <row r="56" spans="2:31" x14ac:dyDescent="0.2">
      <c r="B56" t="s">
        <v>10</v>
      </c>
      <c r="D56" s="75">
        <f>VLOOKUP(LEFT(Cat,3)&amp;"LR-Sqr"&amp;LEFT($B56,1)&amp;"91"&amp;State,Sheet5!$K$2:$N$385,2,FALSE)</f>
        <v>0.99088960296298201</v>
      </c>
      <c r="E56" s="75">
        <f>VLOOKUP(LEFT(Cat,3)&amp;"LR-Sqr"&amp;LEFT($B56,1)&amp;"91"&amp;State,Sheet5!$K$2:$N$385,3,FALSE)</f>
        <v>0.95849950124971384</v>
      </c>
      <c r="F56" s="75">
        <f>VLOOKUP(LEFT(Cat,3)&amp;"LR-Sqr"&amp;LEFT($B56,1)&amp;"91"&amp;State,Sheet5!$K$2:$N$385,4,FALSE)</f>
        <v>0.99550281510018301</v>
      </c>
      <c r="G56" s="75"/>
      <c r="H56" s="75">
        <f>VLOOKUP(LEFT(Cat,3)&amp;"LR-Sqr"&amp;LEFT($B56,1)&amp;"92"&amp;State,Sheet5!$K$2:$N$385,2,FALSE)</f>
        <v>0.9491583293758763</v>
      </c>
      <c r="I56" s="75">
        <f>VLOOKUP(LEFT(Cat,3)&amp;"LR-Sqr"&amp;LEFT($B56,1)&amp;"92"&amp;State,Sheet5!$K$2:$N$385,3,FALSE)</f>
        <v>0.21784310166209248</v>
      </c>
      <c r="J56" s="75">
        <f>VLOOKUP(LEFT(Cat,3)&amp;"LR-Sqr"&amp;LEFT($B56,1)&amp;"92"&amp;State,Sheet5!$K$2:$N$385,4,FALSE)</f>
        <v>0.90050257341434603</v>
      </c>
      <c r="K56" s="75"/>
      <c r="L56" s="75">
        <f>VLOOKUP(LEFT(Cat,3)&amp;"LR-Sqr"&amp;LEFT($B56,1)&amp;"93"&amp;State,Sheet5!$K$2:$N$385,2,FALSE)</f>
        <v>0.95719362776735317</v>
      </c>
      <c r="M56" s="75">
        <f>VLOOKUP(LEFT(Cat,3)&amp;"LR-Sqr"&amp;LEFT($B56,1)&amp;"93"&amp;State,Sheet5!$K$2:$N$385,3,FALSE)</f>
        <v>0.75510485791847781</v>
      </c>
      <c r="N56" s="75">
        <f>VLOOKUP(LEFT(Cat,3)&amp;"LR-Sqr"&amp;LEFT($B56,1)&amp;"93"&amp;State,Sheet5!$K$2:$N$385,4,FALSE)</f>
        <v>0.97953870285058053</v>
      </c>
      <c r="O56" s="75"/>
      <c r="P56" s="75">
        <f>VLOOKUP(LEFT(Cat,3)&amp;"LR-Sqr"&amp;LEFT($B56,1)&amp;"94"&amp;State,Sheet5!$K$2:$N$385,2,FALSE)</f>
        <v>0.36312675555455248</v>
      </c>
      <c r="Q56" s="75">
        <f>VLOOKUP(LEFT(Cat,3)&amp;"LR-Sqr"&amp;LEFT($B56,1)&amp;"94"&amp;State,Sheet5!$K$2:$N$385,3,FALSE)</f>
        <v>0.92552936302791644</v>
      </c>
      <c r="R56" s="75">
        <f>VLOOKUP(LEFT(Cat,3)&amp;"LR-Sqr"&amp;LEFT($B56,1)&amp;"94"&amp;State,Sheet5!$K$2:$N$385,4,FALSE)</f>
        <v>0.40247098783279367</v>
      </c>
    </row>
    <row r="57" spans="2:31" x14ac:dyDescent="0.2">
      <c r="B57" t="s">
        <v>39</v>
      </c>
      <c r="D57" s="75">
        <f>VLOOKUP(LEFT(Cat,3)&amp;"LR-Sqr"&amp;LEFT($B57,1)&amp;"91"&amp;State,Sheet5!$K$2:$N$385,2,FALSE)</f>
        <v>0.96396229178927562</v>
      </c>
      <c r="E57" s="75">
        <f>VLOOKUP(LEFT(Cat,3)&amp;"LR-Sqr"&amp;LEFT($B57,1)&amp;"91"&amp;State,Sheet5!$K$2:$N$385,3,FALSE)</f>
        <v>0.80452559213687802</v>
      </c>
      <c r="F57" s="75">
        <f>VLOOKUP(LEFT(Cat,3)&amp;"LR-Sqr"&amp;LEFT($B57,1)&amp;"91"&amp;State,Sheet5!$K$2:$N$385,4,FALSE)</f>
        <v>0.99196445091396568</v>
      </c>
      <c r="G57" s="75"/>
      <c r="H57" s="75">
        <f>VLOOKUP(LEFT(Cat,3)&amp;"LR-Sqr"&amp;LEFT($B57,1)&amp;"92"&amp;State,Sheet5!$K$2:$N$385,2,FALSE)</f>
        <v>0.93686484979531992</v>
      </c>
      <c r="I57" s="75">
        <f>VLOOKUP(LEFT(Cat,3)&amp;"LR-Sqr"&amp;LEFT($B57,1)&amp;"92"&amp;State,Sheet5!$K$2:$N$385,3,FALSE)</f>
        <v>0.27475473689990038</v>
      </c>
      <c r="J57" s="75">
        <f>VLOOKUP(LEFT(Cat,3)&amp;"LR-Sqr"&amp;LEFT($B57,1)&amp;"92"&amp;State,Sheet5!$K$2:$N$385,4,FALSE)</f>
        <v>0.91389414621960896</v>
      </c>
      <c r="K57" s="75"/>
      <c r="L57" s="75">
        <f>VLOOKUP(LEFT(Cat,3)&amp;"LR-Sqr"&amp;LEFT($B57,1)&amp;"93"&amp;State,Sheet5!$K$2:$N$385,2,FALSE)</f>
        <v>0.97573108530039099</v>
      </c>
      <c r="M57" s="75">
        <f>VLOOKUP(LEFT(Cat,3)&amp;"LR-Sqr"&amp;LEFT($B57,1)&amp;"93"&amp;State,Sheet5!$K$2:$N$385,3,FALSE)</f>
        <v>0.31728845057940464</v>
      </c>
      <c r="N57" s="75">
        <f>VLOOKUP(LEFT(Cat,3)&amp;"LR-Sqr"&amp;LEFT($B57,1)&amp;"93"&amp;State,Sheet5!$K$2:$N$385,4,FALSE)</f>
        <v>0.96687043700835507</v>
      </c>
      <c r="O57" s="75"/>
      <c r="P57" s="75">
        <f>VLOOKUP(LEFT(Cat,3)&amp;"LR-Sqr"&amp;LEFT($B57,1)&amp;"94"&amp;State,Sheet5!$K$2:$N$385,2,FALSE)</f>
        <v>0.16348404559695587</v>
      </c>
      <c r="Q57" s="75">
        <f>VLOOKUP(LEFT(Cat,3)&amp;"LR-Sqr"&amp;LEFT($B57,1)&amp;"94"&amp;State,Sheet5!$K$2:$N$385,3,FALSE)</f>
        <v>0.95550284610277259</v>
      </c>
      <c r="R57" s="75">
        <f>VLOOKUP(LEFT(Cat,3)&amp;"LR-Sqr"&amp;LEFT($B57,1)&amp;"94"&amp;State,Sheet5!$K$2:$N$385,4,FALSE)</f>
        <v>0.72054265433105169</v>
      </c>
    </row>
    <row r="59" spans="2:31" x14ac:dyDescent="0.2">
      <c r="B59" s="13" t="s">
        <v>70</v>
      </c>
    </row>
    <row r="60" spans="2:31" x14ac:dyDescent="0.2">
      <c r="B60" t="s">
        <v>8</v>
      </c>
      <c r="D60" s="75">
        <f>VLOOKUP(LEFT(Cat,3)&amp;"ER-Sqr"&amp;LEFT($B60,1)&amp;"91"&amp;State,Sheet5!$K$2:$N$385,2,FALSE)</f>
        <v>0.99538136647021347</v>
      </c>
      <c r="E60" s="75">
        <f>VLOOKUP(LEFT(Cat,3)&amp;"ER-Sqr"&amp;LEFT($B60,1)&amp;"91"&amp;State,Sheet5!$K$2:$N$385,3,FALSE)</f>
        <v>0.93918490927569875</v>
      </c>
      <c r="F60" s="75">
        <f>VLOOKUP(LEFT(Cat,3)&amp;"ER-Sqr"&amp;LEFT($B60,1)&amp;"91"&amp;State,Sheet5!$K$2:$N$385,4,FALSE)</f>
        <v>0.99826933423438269</v>
      </c>
      <c r="G60" s="75"/>
      <c r="H60" s="75">
        <f>VLOOKUP(LEFT(Cat,3)&amp;"ER-Sqr"&amp;LEFT($B60,1)&amp;"92"&amp;State,Sheet5!$K$2:$N$385,2,FALSE)</f>
        <v>0.97345025145240116</v>
      </c>
      <c r="I60" s="75">
        <f>VLOOKUP(LEFT(Cat,3)&amp;"ER-Sqr"&amp;LEFT($B60,1)&amp;"92"&amp;State,Sheet5!$K$2:$N$385,3,FALSE)</f>
        <v>0.80809057383661242</v>
      </c>
      <c r="J60" s="75">
        <f>VLOOKUP(LEFT(Cat,3)&amp;"ER-Sqr"&amp;LEFT($B60,1)&amp;"92"&amp;State,Sheet5!$K$2:$N$385,4,FALSE)</f>
        <v>0.98773701150164572</v>
      </c>
      <c r="K60" s="75"/>
      <c r="L60" s="75">
        <f>VLOOKUP(LEFT(Cat,3)&amp;"ER-Sqr"&amp;LEFT($B60,1)&amp;"93"&amp;State,Sheet5!$K$2:$N$385,2,FALSE)</f>
        <v>0.84448258393463682</v>
      </c>
      <c r="M60" s="75">
        <f>VLOOKUP(LEFT(Cat,3)&amp;"ER-Sqr"&amp;LEFT($B60,1)&amp;"93"&amp;State,Sheet5!$K$2:$N$385,3,FALSE)</f>
        <v>0.21091246682884579</v>
      </c>
      <c r="N60" s="75">
        <f>VLOOKUP(LEFT(Cat,3)&amp;"ER-Sqr"&amp;LEFT($B60,1)&amp;"93"&amp;State,Sheet5!$K$2:$N$385,4,FALSE)</f>
        <v>0.99398778604126903</v>
      </c>
      <c r="O60" s="75"/>
      <c r="P60" s="75">
        <f>VLOOKUP(LEFT(Cat,3)&amp;"ER-Sqr"&amp;LEFT($B60,1)&amp;"94"&amp;State,Sheet5!$K$2:$N$385,2,FALSE)</f>
        <v>0.8227844066430936</v>
      </c>
      <c r="Q60" s="75">
        <f>VLOOKUP(LEFT(Cat,3)&amp;"ER-Sqr"&amp;LEFT($B60,1)&amp;"94"&amp;State,Sheet5!$K$2:$N$385,3,FALSE)</f>
        <v>6.9631405927709014E-2</v>
      </c>
      <c r="R60" s="75">
        <f>VLOOKUP(LEFT(Cat,3)&amp;"ER-Sqr"&amp;LEFT($B60,1)&amp;"94"&amp;State,Sheet5!$K$2:$N$385,4,FALSE)</f>
        <v>0.97733202885883608</v>
      </c>
    </row>
    <row r="61" spans="2:31" x14ac:dyDescent="0.2">
      <c r="B61" t="s">
        <v>9</v>
      </c>
      <c r="D61" s="75">
        <f>VLOOKUP(LEFT(Cat,3)&amp;"ER-Sqr"&amp;LEFT($B61,1)&amp;"91"&amp;State,Sheet5!$K$2:$N$385,2,FALSE)</f>
        <v>0.99473486662292032</v>
      </c>
      <c r="E61" s="75">
        <f>VLOOKUP(LEFT(Cat,3)&amp;"ER-Sqr"&amp;LEFT($B61,1)&amp;"91"&amp;State,Sheet5!$K$2:$N$385,3,FALSE)</f>
        <v>0.95101964313803677</v>
      </c>
      <c r="F61" s="75">
        <f>VLOOKUP(LEFT(Cat,3)&amp;"ER-Sqr"&amp;LEFT($B61,1)&amp;"91"&amp;State,Sheet5!$K$2:$N$385,4,FALSE)</f>
        <v>0.99365960584186286</v>
      </c>
      <c r="G61" s="75"/>
      <c r="H61" s="75">
        <f>VLOOKUP(LEFT(Cat,3)&amp;"ER-Sqr"&amp;LEFT($B61,1)&amp;"92"&amp;State,Sheet5!$K$2:$N$385,2,FALSE)</f>
        <v>0.89874232149973887</v>
      </c>
      <c r="I61" s="75">
        <f>VLOOKUP(LEFT(Cat,3)&amp;"ER-Sqr"&amp;LEFT($B61,1)&amp;"92"&amp;State,Sheet5!$K$2:$N$385,3,FALSE)</f>
        <v>6.7203464311114069E-2</v>
      </c>
      <c r="J61" s="75">
        <f>VLOOKUP(LEFT(Cat,3)&amp;"ER-Sqr"&amp;LEFT($B61,1)&amp;"92"&amp;State,Sheet5!$K$2:$N$385,4,FALSE)</f>
        <v>0.91163452082104279</v>
      </c>
      <c r="K61" s="75"/>
      <c r="L61" s="75">
        <f>VLOOKUP(LEFT(Cat,3)&amp;"ER-Sqr"&amp;LEFT($B61,1)&amp;"93"&amp;State,Sheet5!$K$2:$N$385,2,FALSE)</f>
        <v>0.89270767904583892</v>
      </c>
      <c r="M61" s="75">
        <f>VLOOKUP(LEFT(Cat,3)&amp;"ER-Sqr"&amp;LEFT($B61,1)&amp;"93"&amp;State,Sheet5!$K$2:$N$385,3,FALSE)</f>
        <v>0.60612684730888378</v>
      </c>
      <c r="N61" s="75">
        <f>VLOOKUP(LEFT(Cat,3)&amp;"ER-Sqr"&amp;LEFT($B61,1)&amp;"93"&amp;State,Sheet5!$K$2:$N$385,4,FALSE)</f>
        <v>0.95846167338283916</v>
      </c>
      <c r="O61" s="75"/>
      <c r="P61" s="75">
        <f>VLOOKUP(LEFT(Cat,3)&amp;"ER-Sqr"&amp;LEFT($B61,1)&amp;"94"&amp;State,Sheet5!$K$2:$N$385,2,FALSE)</f>
        <v>0.74979881097301582</v>
      </c>
      <c r="Q61" s="75">
        <f>VLOOKUP(LEFT(Cat,3)&amp;"ER-Sqr"&amp;LEFT($B61,1)&amp;"94"&amp;State,Sheet5!$K$2:$N$385,3,FALSE)</f>
        <v>0.86397048841167223</v>
      </c>
      <c r="R61" s="75">
        <f>VLOOKUP(LEFT(Cat,3)&amp;"ER-Sqr"&amp;LEFT($B61,1)&amp;"94"&amp;State,Sheet5!$K$2:$N$385,4,FALSE)</f>
        <v>6.5727030617953833E-2</v>
      </c>
    </row>
    <row r="62" spans="2:31" x14ac:dyDescent="0.2">
      <c r="B62" t="s">
        <v>10</v>
      </c>
      <c r="D62" s="75">
        <f>VLOOKUP(LEFT(Cat,3)&amp;"ER-Sqr"&amp;LEFT($B62,1)&amp;"91"&amp;State,Sheet5!$K$2:$N$385,2,FALSE)</f>
        <v>0.9940217017733628</v>
      </c>
      <c r="E62" s="75">
        <f>VLOOKUP(LEFT(Cat,3)&amp;"ER-Sqr"&amp;LEFT($B62,1)&amp;"91"&amp;State,Sheet5!$K$2:$N$385,3,FALSE)</f>
        <v>0.95962177857803765</v>
      </c>
      <c r="F62" s="75">
        <f>VLOOKUP(LEFT(Cat,3)&amp;"ER-Sqr"&amp;LEFT($B62,1)&amp;"91"&amp;State,Sheet5!$K$2:$N$385,4,FALSE)</f>
        <v>0.99676002758213134</v>
      </c>
      <c r="G62" s="75"/>
      <c r="H62" s="75">
        <f>VLOOKUP(LEFT(Cat,3)&amp;"ER-Sqr"&amp;LEFT($B62,1)&amp;"92"&amp;State,Sheet5!$K$2:$N$385,2,FALSE)</f>
        <v>0.95257986561615426</v>
      </c>
      <c r="I62" s="75">
        <f>VLOOKUP(LEFT(Cat,3)&amp;"ER-Sqr"&amp;LEFT($B62,1)&amp;"92"&amp;State,Sheet5!$K$2:$N$385,3,FALSE)</f>
        <v>0.21718397197318765</v>
      </c>
      <c r="J62" s="75">
        <f>VLOOKUP(LEFT(Cat,3)&amp;"ER-Sqr"&amp;LEFT($B62,1)&amp;"92"&amp;State,Sheet5!$K$2:$N$385,4,FALSE)</f>
        <v>0.90640102358944907</v>
      </c>
      <c r="K62" s="75"/>
      <c r="L62" s="75">
        <f>VLOOKUP(LEFT(Cat,3)&amp;"ER-Sqr"&amp;LEFT($B62,1)&amp;"93"&amp;State,Sheet5!$K$2:$N$385,2,FALSE)</f>
        <v>0.94820036381594963</v>
      </c>
      <c r="M62" s="75">
        <f>VLOOKUP(LEFT(Cat,3)&amp;"ER-Sqr"&amp;LEFT($B62,1)&amp;"93"&amp;State,Sheet5!$K$2:$N$385,3,FALSE)</f>
        <v>0.75409892099546894</v>
      </c>
      <c r="N62" s="75">
        <f>VLOOKUP(LEFT(Cat,3)&amp;"ER-Sqr"&amp;LEFT($B62,1)&amp;"93"&amp;State,Sheet5!$K$2:$N$385,4,FALSE)</f>
        <v>0.97154884919653051</v>
      </c>
      <c r="O62" s="75"/>
      <c r="P62" s="75">
        <f>VLOOKUP(LEFT(Cat,3)&amp;"ER-Sqr"&amp;LEFT($B62,1)&amp;"94"&amp;State,Sheet5!$K$2:$N$385,2,FALSE)</f>
        <v>0.35306058444902072</v>
      </c>
      <c r="Q62" s="75">
        <f>VLOOKUP(LEFT(Cat,3)&amp;"ER-Sqr"&amp;LEFT($B62,1)&amp;"94"&amp;State,Sheet5!$K$2:$N$385,3,FALSE)</f>
        <v>0.93189925653094252</v>
      </c>
      <c r="R62" s="75">
        <f>VLOOKUP(LEFT(Cat,3)&amp;"ER-Sqr"&amp;LEFT($B62,1)&amp;"94"&amp;State,Sheet5!$K$2:$N$385,4,FALSE)</f>
        <v>0.38885773512764277</v>
      </c>
    </row>
    <row r="63" spans="2:31" x14ac:dyDescent="0.2">
      <c r="B63" t="s">
        <v>39</v>
      </c>
      <c r="D63" s="75">
        <f>VLOOKUP(LEFT(Cat,3)&amp;"ER-Sqr"&amp;LEFT($B63,1)&amp;"91"&amp;State,Sheet5!$K$2:$N$385,2,FALSE)</f>
        <v>0.98005510701970189</v>
      </c>
      <c r="E63" s="75">
        <f>VLOOKUP(LEFT(Cat,3)&amp;"ER-Sqr"&amp;LEFT($B63,1)&amp;"91"&amp;State,Sheet5!$K$2:$N$385,3,FALSE)</f>
        <v>0.81359780442945873</v>
      </c>
      <c r="F63" s="75">
        <f>VLOOKUP(LEFT(Cat,3)&amp;"ER-Sqr"&amp;LEFT($B63,1)&amp;"91"&amp;State,Sheet5!$K$2:$N$385,4,FALSE)</f>
        <v>0.99681185905792646</v>
      </c>
      <c r="G63" s="75"/>
      <c r="H63" s="75">
        <f>VLOOKUP(LEFT(Cat,3)&amp;"ER-Sqr"&amp;LEFT($B63,1)&amp;"92"&amp;State,Sheet5!$K$2:$N$385,2,FALSE)</f>
        <v>0.94249733662617496</v>
      </c>
      <c r="I63" s="75">
        <f>VLOOKUP(LEFT(Cat,3)&amp;"ER-Sqr"&amp;LEFT($B63,1)&amp;"92"&amp;State,Sheet5!$K$2:$N$385,3,FALSE)</f>
        <v>0.27461699730656208</v>
      </c>
      <c r="J63" s="75">
        <f>VLOOKUP(LEFT(Cat,3)&amp;"ER-Sqr"&amp;LEFT($B63,1)&amp;"92"&amp;State,Sheet5!$K$2:$N$385,4,FALSE)</f>
        <v>0.91982654412732356</v>
      </c>
      <c r="K63" s="75"/>
      <c r="L63" s="75">
        <f>VLOOKUP(LEFT(Cat,3)&amp;"ER-Sqr"&amp;LEFT($B63,1)&amp;"93"&amp;State,Sheet5!$K$2:$N$385,2,FALSE)</f>
        <v>0.97441794236951051</v>
      </c>
      <c r="M63" s="75">
        <f>VLOOKUP(LEFT(Cat,3)&amp;"ER-Sqr"&amp;LEFT($B63,1)&amp;"93"&amp;State,Sheet5!$K$2:$N$385,3,FALSE)</f>
        <v>0.3145097321097492</v>
      </c>
      <c r="N63" s="75">
        <f>VLOOKUP(LEFT(Cat,3)&amp;"ER-Sqr"&amp;LEFT($B63,1)&amp;"93"&amp;State,Sheet5!$K$2:$N$385,4,FALSE)</f>
        <v>0.97374079485072762</v>
      </c>
      <c r="O63" s="75"/>
      <c r="P63" s="75">
        <f>VLOOKUP(LEFT(Cat,3)&amp;"ER-Sqr"&amp;LEFT($B63,1)&amp;"94"&amp;State,Sheet5!$K$2:$N$385,2,FALSE)</f>
        <v>0.15857258205075386</v>
      </c>
      <c r="Q63" s="75">
        <f>VLOOKUP(LEFT(Cat,3)&amp;"ER-Sqr"&amp;LEFT($B63,1)&amp;"94"&amp;State,Sheet5!$K$2:$N$385,3,FALSE)</f>
        <v>0.95503551869747239</v>
      </c>
      <c r="R63" s="75">
        <f>VLOOKUP(LEFT(Cat,3)&amp;"ER-Sqr"&amp;LEFT($B63,1)&amp;"94"&amp;State,Sheet5!$K$2:$N$385,4,FALSE)</f>
        <v>0.69995996727124687</v>
      </c>
    </row>
    <row r="65" spans="2:2" x14ac:dyDescent="0.2">
      <c r="B65" s="33" t="s">
        <v>18</v>
      </c>
    </row>
    <row r="66" spans="2:2" x14ac:dyDescent="0.2">
      <c r="B66" s="14" t="s">
        <v>77</v>
      </c>
    </row>
  </sheetData>
  <mergeCells count="12">
    <mergeCell ref="P6:R6"/>
    <mergeCell ref="B3:R3"/>
    <mergeCell ref="B46:R46"/>
    <mergeCell ref="D48:F48"/>
    <mergeCell ref="H48:J48"/>
    <mergeCell ref="L48:N48"/>
    <mergeCell ref="P48:R48"/>
    <mergeCell ref="B2:R2"/>
    <mergeCell ref="B4:R4"/>
    <mergeCell ref="D6:F6"/>
    <mergeCell ref="H6:J6"/>
    <mergeCell ref="L6:N6"/>
  </mergeCells>
  <phoneticPr fontId="8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42" r:id="rId3" name="ListBox1">
          <controlPr defaultSize="0" print="0" autoLine="0" autoPict="0" listFillRange="Sheet5!P29:P31" r:id="rId4">
            <anchor moveWithCells="1">
              <from>
                <xdr:col>12</xdr:col>
                <xdr:colOff>485775</xdr:colOff>
                <xdr:row>0</xdr:row>
                <xdr:rowOff>0</xdr:rowOff>
              </from>
              <to>
                <xdr:col>15</xdr:col>
                <xdr:colOff>676275</xdr:colOff>
                <xdr:row>2</xdr:row>
                <xdr:rowOff>28575</xdr:rowOff>
              </to>
            </anchor>
          </controlPr>
        </control>
      </mc:Choice>
      <mc:Fallback>
        <control shapeId="1042" r:id="rId3" name="ListBox1"/>
      </mc:Fallback>
    </mc:AlternateContent>
    <mc:AlternateContent xmlns:mc="http://schemas.openxmlformats.org/markup-compatibility/2006">
      <mc:Choice Requires="x14">
        <control shapeId="1041" r:id="rId5" name="cmdPrintPurePremium">
          <controlPr defaultSize="0" print="0" autoLine="0" r:id="rId6">
            <anchor moveWithCells="1">
              <from>
                <xdr:col>16</xdr:col>
                <xdr:colOff>19050</xdr:colOff>
                <xdr:row>0</xdr:row>
                <xdr:rowOff>38100</xdr:rowOff>
              </from>
              <to>
                <xdr:col>17</xdr:col>
                <xdr:colOff>66675</xdr:colOff>
                <xdr:row>1</xdr:row>
                <xdr:rowOff>161925</xdr:rowOff>
              </to>
            </anchor>
          </controlPr>
        </control>
      </mc:Choice>
      <mc:Fallback>
        <control shapeId="1041" r:id="rId5" name="cmdPrintPurePremium"/>
      </mc:Fallback>
    </mc:AlternateContent>
    <mc:AlternateContent xmlns:mc="http://schemas.openxmlformats.org/markup-compatibility/2006">
      <mc:Choice Requires="x14">
        <control shapeId="1038" r:id="rId7" name="ComboBox2">
          <controlPr defaultSize="0" print="0" autoLine="0" autoPict="0" listFillRange="Sheet5!I3:I5" r:id="rId8">
            <anchor moveWithCells="1">
              <from>
                <xdr:col>0</xdr:col>
                <xdr:colOff>47625</xdr:colOff>
                <xdr:row>0</xdr:row>
                <xdr:rowOff>19050</xdr:rowOff>
              </from>
              <to>
                <xdr:col>4</xdr:col>
                <xdr:colOff>38100</xdr:colOff>
                <xdr:row>0</xdr:row>
                <xdr:rowOff>247650</xdr:rowOff>
              </to>
            </anchor>
          </controlPr>
        </control>
      </mc:Choice>
      <mc:Fallback>
        <control shapeId="1038" r:id="rId7" name="ComboBox2"/>
      </mc:Fallback>
    </mc:AlternateContent>
    <mc:AlternateContent xmlns:mc="http://schemas.openxmlformats.org/markup-compatibility/2006">
      <mc:Choice Requires="x14">
        <control shapeId="1031" r:id="rId9" name="ComboBox1">
          <controlPr print="0" autoLine="0" listFillRange="Sheet5!I1:I2" r:id="rId10">
            <anchor moveWithCells="1">
              <from>
                <xdr:col>4</xdr:col>
                <xdr:colOff>38100</xdr:colOff>
                <xdr:row>0</xdr:row>
                <xdr:rowOff>19050</xdr:rowOff>
              </from>
              <to>
                <xdr:col>7</xdr:col>
                <xdr:colOff>466725</xdr:colOff>
                <xdr:row>0</xdr:row>
                <xdr:rowOff>247650</xdr:rowOff>
              </to>
            </anchor>
          </controlPr>
        </control>
      </mc:Choice>
      <mc:Fallback>
        <control shapeId="1031" r:id="rId9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ED9F-10B2-4411-BD35-B6D0E6D659ED}">
  <sheetPr codeName="Sheet2"/>
  <dimension ref="A1:K249"/>
  <sheetViews>
    <sheetView workbookViewId="0">
      <selection activeCell="A5" sqref="A5"/>
    </sheetView>
  </sheetViews>
  <sheetFormatPr defaultRowHeight="12.75" x14ac:dyDescent="0.2"/>
  <cols>
    <col min="1" max="1" width="10.140625" style="41" customWidth="1"/>
    <col min="2" max="2" width="10.28515625" style="39" customWidth="1"/>
    <col min="3" max="3" width="11.28515625" style="39" customWidth="1"/>
    <col min="4" max="4" width="13.85546875" style="39" customWidth="1"/>
    <col min="5" max="5" width="14.42578125" style="40" customWidth="1"/>
    <col min="6" max="6" width="16.28515625" style="40" customWidth="1"/>
    <col min="7" max="7" width="13.140625" style="39" customWidth="1"/>
    <col min="8" max="8" width="14.7109375" style="40" customWidth="1"/>
    <col min="9" max="9" width="14.42578125" style="40" customWidth="1"/>
    <col min="10" max="10" width="13.28515625" style="40" customWidth="1"/>
    <col min="11" max="11" width="2" customWidth="1"/>
  </cols>
  <sheetData>
    <row r="1" spans="1:11" ht="20.25" customHeight="1" x14ac:dyDescent="0.2">
      <c r="B1" s="50" t="s">
        <v>37</v>
      </c>
      <c r="D1" s="51" t="s">
        <v>79</v>
      </c>
    </row>
    <row r="2" spans="1:11" ht="13.5" x14ac:dyDescent="0.2">
      <c r="A2" s="81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5"/>
    </row>
    <row r="3" spans="1:11" x14ac:dyDescent="0.2">
      <c r="A3" s="83" t="s">
        <v>58</v>
      </c>
      <c r="B3" s="82"/>
      <c r="C3" s="82"/>
      <c r="D3" s="82"/>
      <c r="E3" s="82"/>
      <c r="F3" s="82"/>
      <c r="G3" s="82"/>
      <c r="H3" s="82"/>
      <c r="I3" s="82"/>
      <c r="J3" s="82"/>
      <c r="K3" s="5"/>
    </row>
    <row r="4" spans="1:11" x14ac:dyDescent="0.2">
      <c r="A4" s="45"/>
      <c r="B4" s="15"/>
      <c r="C4" s="15"/>
      <c r="D4" s="15"/>
      <c r="E4" s="83" t="s">
        <v>19</v>
      </c>
      <c r="F4" s="84"/>
      <c r="G4" s="85"/>
      <c r="H4" s="16"/>
      <c r="I4" s="16"/>
      <c r="J4" s="16"/>
    </row>
    <row r="5" spans="1:11" x14ac:dyDescent="0.2">
      <c r="A5" s="17"/>
      <c r="B5" s="15"/>
      <c r="C5" s="34"/>
      <c r="D5" s="15"/>
      <c r="G5" s="15"/>
      <c r="H5" s="16"/>
      <c r="I5" s="16"/>
      <c r="J5" s="16"/>
    </row>
    <row r="6" spans="1:11" x14ac:dyDescent="0.2">
      <c r="A6" s="18"/>
      <c r="B6" s="19"/>
      <c r="C6" s="19"/>
      <c r="D6" s="19"/>
      <c r="E6" s="20"/>
      <c r="F6" s="20" t="s">
        <v>59</v>
      </c>
      <c r="G6" s="19"/>
      <c r="H6" s="20" t="s">
        <v>59</v>
      </c>
      <c r="I6" s="20"/>
      <c r="J6" s="20" t="s">
        <v>59</v>
      </c>
    </row>
    <row r="7" spans="1:11" x14ac:dyDescent="0.2">
      <c r="B7" s="19" t="s">
        <v>60</v>
      </c>
      <c r="C7" s="19" t="s">
        <v>61</v>
      </c>
      <c r="D7" s="19"/>
      <c r="E7" s="20" t="s">
        <v>1</v>
      </c>
      <c r="F7" s="20" t="s">
        <v>62</v>
      </c>
      <c r="G7" s="70" t="s">
        <v>1</v>
      </c>
      <c r="H7" s="20" t="s">
        <v>62</v>
      </c>
      <c r="I7" s="20"/>
      <c r="J7" s="20" t="s">
        <v>62</v>
      </c>
    </row>
    <row r="8" spans="1:11" x14ac:dyDescent="0.2">
      <c r="A8" s="64" t="s">
        <v>13</v>
      </c>
      <c r="B8" s="19" t="s">
        <v>63</v>
      </c>
      <c r="C8" s="19" t="s">
        <v>1</v>
      </c>
      <c r="D8" s="19" t="s">
        <v>1</v>
      </c>
      <c r="E8" s="20" t="s">
        <v>4</v>
      </c>
      <c r="F8" s="20" t="s">
        <v>64</v>
      </c>
      <c r="G8" s="70" t="s">
        <v>4</v>
      </c>
      <c r="H8" s="20" t="s">
        <v>64</v>
      </c>
      <c r="I8" s="20" t="s">
        <v>3</v>
      </c>
      <c r="J8" s="20" t="s">
        <v>64</v>
      </c>
    </row>
    <row r="9" spans="1:11" x14ac:dyDescent="0.2">
      <c r="A9" s="66" t="s">
        <v>12</v>
      </c>
      <c r="B9" s="71" t="s">
        <v>65</v>
      </c>
      <c r="C9" s="71" t="s">
        <v>66</v>
      </c>
      <c r="D9" s="71" t="s">
        <v>67</v>
      </c>
      <c r="E9" s="72" t="s">
        <v>6</v>
      </c>
      <c r="F9" s="72" t="s">
        <v>0</v>
      </c>
      <c r="G9" s="73" t="s">
        <v>23</v>
      </c>
      <c r="H9" s="72" t="s">
        <v>0</v>
      </c>
      <c r="I9" s="72" t="s">
        <v>68</v>
      </c>
      <c r="J9" s="72" t="s">
        <v>0</v>
      </c>
    </row>
    <row r="11" spans="1:11" x14ac:dyDescent="0.2">
      <c r="A11" s="41" t="s">
        <v>1144</v>
      </c>
      <c r="B11" s="39">
        <f>VLOOKUP(LEFT(_Cat2,3)&amp;$A11&amp;"91"&amp;State2,Sheet5!$A$2:$I$505,2,FALSE)</f>
        <v>9160933</v>
      </c>
      <c r="C11" s="39">
        <f>VLOOKUP(LEFT(_Cat2,3)&amp;$A11&amp;"91"&amp;State2,Sheet5!$A$2:$I$505,3,FALSE)</f>
        <v>391282</v>
      </c>
      <c r="D11" s="39">
        <f>VLOOKUP(LEFT(_Cat2,3)&amp;$A11&amp;"91"&amp;State2,Sheet5!$A$2:$I$505,4,FALSE)</f>
        <v>2325555168</v>
      </c>
      <c r="E11" s="40">
        <f>IF(B11=0,0,ROUND((C11/B11)*100,2))</f>
        <v>4.2699999999999996</v>
      </c>
      <c r="F11" s="40" t="str">
        <f>IF(ISERR((E7-E11)/E7),"*****",ROUND(-((E7-E11)/E7)*100,2))</f>
        <v>*****</v>
      </c>
      <c r="G11" s="39">
        <f>IF(C11=0,0,ROUND(D11/C11,0))</f>
        <v>5943</v>
      </c>
      <c r="H11" s="40" t="str">
        <f>IF(ISERR((G7-G11)/G7),"******",ROUND(-((G7-G11)/G7)*100,2))</f>
        <v>******</v>
      </c>
      <c r="I11" s="40">
        <f>IF(B11=0,0,ROUND(D11/B11,2))</f>
        <v>253.86</v>
      </c>
      <c r="J11" s="40" t="str">
        <f>IF(ISERR((I7-I11)/I7),"******",ROUND(-((I7-I11)/I7)*100,2))</f>
        <v>******</v>
      </c>
    </row>
    <row r="12" spans="1:11" x14ac:dyDescent="0.2">
      <c r="A12" s="41" t="s">
        <v>1145</v>
      </c>
      <c r="B12" s="39">
        <f>VLOOKUP(LEFT(_Cat2,3)&amp;$A12&amp;"91"&amp;State2,Sheet5!$A$2:$I$505,2,FALSE)</f>
        <v>9241347</v>
      </c>
      <c r="C12" s="39">
        <f>VLOOKUP(LEFT(_Cat2,3)&amp;$A12&amp;"91"&amp;State2,Sheet5!$A$2:$I$505,3,FALSE)</f>
        <v>418012</v>
      </c>
      <c r="D12" s="39">
        <f>VLOOKUP(LEFT(_Cat2,3)&amp;$A12&amp;"91"&amp;State2,Sheet5!$A$2:$I$505,4,FALSE)</f>
        <v>2347909372</v>
      </c>
      <c r="E12" s="40">
        <f t="shared" ref="E12:E31" si="0">IF(B12=0,0,ROUND((C12/B12)*100,2))</f>
        <v>4.5199999999999996</v>
      </c>
      <c r="F12" s="40" t="str">
        <f t="shared" ref="F12:F31" si="1">IF(ISERR((E8-E12)/E8),"*****",ROUND(-((E8-E12)/E8)*100,2))</f>
        <v>*****</v>
      </c>
      <c r="G12" s="39">
        <f t="shared" ref="G12:G31" si="2">IF(C12=0,0,ROUND(D12/C12,0))</f>
        <v>5617</v>
      </c>
      <c r="H12" s="40" t="str">
        <f t="shared" ref="H12:H31" si="3">IF(ISERR((G8-G12)/G8),"******",ROUND(-((G8-G12)/G8)*100,2))</f>
        <v>******</v>
      </c>
      <c r="I12" s="40">
        <f t="shared" ref="I12:I31" si="4">IF(B12=0,0,ROUND(D12/B12,2))</f>
        <v>254.07</v>
      </c>
      <c r="J12" s="40" t="str">
        <f t="shared" ref="J12:J31" si="5">IF(ISERR((I8-I12)/I8),"******",ROUND(-((I8-I12)/I8)*100,2))</f>
        <v>******</v>
      </c>
    </row>
    <row r="13" spans="1:11" x14ac:dyDescent="0.2">
      <c r="A13" s="41" t="s">
        <v>1146</v>
      </c>
      <c r="B13" s="39">
        <f>VLOOKUP(LEFT(_Cat2,3)&amp;$A13&amp;"91"&amp;State2,Sheet5!$A$2:$I$505,2,FALSE)</f>
        <v>9344904</v>
      </c>
      <c r="C13" s="39">
        <f>VLOOKUP(LEFT(_Cat2,3)&amp;$A13&amp;"91"&amp;State2,Sheet5!$A$2:$I$505,3,FALSE)</f>
        <v>450000</v>
      </c>
      <c r="D13" s="39">
        <f>VLOOKUP(LEFT(_Cat2,3)&amp;$A13&amp;"91"&amp;State2,Sheet5!$A$2:$I$505,4,FALSE)</f>
        <v>2351366078</v>
      </c>
      <c r="E13" s="40">
        <f t="shared" si="0"/>
        <v>4.82</v>
      </c>
      <c r="F13" s="40" t="str">
        <f t="shared" si="1"/>
        <v>*****</v>
      </c>
      <c r="G13" s="39">
        <f t="shared" si="2"/>
        <v>5225</v>
      </c>
      <c r="H13" s="40" t="str">
        <f t="shared" si="3"/>
        <v>******</v>
      </c>
      <c r="I13" s="40">
        <f t="shared" si="4"/>
        <v>251.62</v>
      </c>
      <c r="J13" s="40" t="str">
        <f t="shared" si="5"/>
        <v>******</v>
      </c>
    </row>
    <row r="14" spans="1:11" x14ac:dyDescent="0.2">
      <c r="A14" s="41" t="s">
        <v>1122</v>
      </c>
      <c r="B14" s="39">
        <f>VLOOKUP(LEFT(_Cat2,3)&amp;$A14&amp;"91"&amp;State2,Sheet5!$A$2:$I$505,2,FALSE)</f>
        <v>9436475</v>
      </c>
      <c r="C14" s="39">
        <f>VLOOKUP(LEFT(_Cat2,3)&amp;$A14&amp;"91"&amp;State2,Sheet5!$A$2:$I$505,3,FALSE)</f>
        <v>349950</v>
      </c>
      <c r="D14" s="39">
        <f>VLOOKUP(LEFT(_Cat2,3)&amp;$A14&amp;"91"&amp;State2,Sheet5!$A$2:$I$505,4,FALSE)</f>
        <v>2108996011</v>
      </c>
      <c r="E14" s="40">
        <f t="shared" si="0"/>
        <v>3.71</v>
      </c>
      <c r="F14" s="40" t="str">
        <f t="shared" si="1"/>
        <v>*****</v>
      </c>
      <c r="G14" s="39">
        <f t="shared" si="2"/>
        <v>6027</v>
      </c>
      <c r="H14" s="40" t="str">
        <f t="shared" si="3"/>
        <v>******</v>
      </c>
      <c r="I14" s="40">
        <f t="shared" si="4"/>
        <v>223.49</v>
      </c>
      <c r="J14" s="40" t="str">
        <f t="shared" si="5"/>
        <v>******</v>
      </c>
    </row>
    <row r="15" spans="1:11" x14ac:dyDescent="0.2">
      <c r="A15" s="41" t="s">
        <v>1123</v>
      </c>
      <c r="B15" s="39">
        <f>VLOOKUP(LEFT(_Cat2,3)&amp;$A15&amp;"91"&amp;State2,Sheet5!$A$2:$I$505,2,FALSE)</f>
        <v>9464472</v>
      </c>
      <c r="C15" s="39">
        <f>VLOOKUP(LEFT(_Cat2,3)&amp;$A15&amp;"91"&amp;State2,Sheet5!$A$2:$I$505,3,FALSE)</f>
        <v>364468</v>
      </c>
      <c r="D15" s="39">
        <f>VLOOKUP(LEFT(_Cat2,3)&amp;$A15&amp;"91"&amp;State2,Sheet5!$A$2:$I$505,4,FALSE)</f>
        <v>2408682789</v>
      </c>
      <c r="E15" s="40">
        <f t="shared" si="0"/>
        <v>3.85</v>
      </c>
      <c r="F15" s="40">
        <f t="shared" si="1"/>
        <v>-9.84</v>
      </c>
      <c r="G15" s="39">
        <f t="shared" si="2"/>
        <v>6609</v>
      </c>
      <c r="H15" s="40">
        <f t="shared" si="3"/>
        <v>11.21</v>
      </c>
      <c r="I15" s="40">
        <f t="shared" si="4"/>
        <v>254.5</v>
      </c>
      <c r="J15" s="40">
        <f t="shared" si="5"/>
        <v>0.25</v>
      </c>
    </row>
    <row r="16" spans="1:11" x14ac:dyDescent="0.2">
      <c r="A16" s="41" t="s">
        <v>1124</v>
      </c>
      <c r="B16" s="39">
        <f>VLOOKUP(LEFT(_Cat2,3)&amp;$A16&amp;"91"&amp;State2,Sheet5!$A$2:$I$505,2,FALSE)</f>
        <v>9551512</v>
      </c>
      <c r="C16" s="39">
        <f>VLOOKUP(LEFT(_Cat2,3)&amp;$A16&amp;"91"&amp;State2,Sheet5!$A$2:$I$505,3,FALSE)</f>
        <v>389226</v>
      </c>
      <c r="D16" s="39">
        <f>VLOOKUP(LEFT(_Cat2,3)&amp;$A16&amp;"91"&amp;State2,Sheet5!$A$2:$I$505,4,FALSE)</f>
        <v>2437293111</v>
      </c>
      <c r="E16" s="40">
        <f t="shared" si="0"/>
        <v>4.08</v>
      </c>
      <c r="F16" s="40">
        <f t="shared" si="1"/>
        <v>-9.73</v>
      </c>
      <c r="G16" s="39">
        <f t="shared" si="2"/>
        <v>6262</v>
      </c>
      <c r="H16" s="40">
        <f t="shared" si="3"/>
        <v>11.48</v>
      </c>
      <c r="I16" s="40">
        <f t="shared" si="4"/>
        <v>255.17</v>
      </c>
      <c r="J16" s="40">
        <f t="shared" si="5"/>
        <v>0.43</v>
      </c>
    </row>
    <row r="17" spans="1:10" x14ac:dyDescent="0.2">
      <c r="A17" s="41" t="s">
        <v>1125</v>
      </c>
      <c r="B17" s="39">
        <f>VLOOKUP(LEFT(_Cat2,3)&amp;$A17&amp;"91"&amp;State2,Sheet5!$A$2:$I$505,2,FALSE)</f>
        <v>9642519</v>
      </c>
      <c r="C17" s="39">
        <f>VLOOKUP(LEFT(_Cat2,3)&amp;$A17&amp;"91"&amp;State2,Sheet5!$A$2:$I$505,3,FALSE)</f>
        <v>456949</v>
      </c>
      <c r="D17" s="39">
        <f>VLOOKUP(LEFT(_Cat2,3)&amp;$A17&amp;"91"&amp;State2,Sheet5!$A$2:$I$505,4,FALSE)</f>
        <v>2551121823</v>
      </c>
      <c r="E17" s="40">
        <f t="shared" si="0"/>
        <v>4.74</v>
      </c>
      <c r="F17" s="40">
        <f t="shared" si="1"/>
        <v>-1.66</v>
      </c>
      <c r="G17" s="39">
        <f t="shared" si="2"/>
        <v>5583</v>
      </c>
      <c r="H17" s="40">
        <f t="shared" si="3"/>
        <v>6.85</v>
      </c>
      <c r="I17" s="40">
        <f t="shared" si="4"/>
        <v>264.57</v>
      </c>
      <c r="J17" s="40">
        <f t="shared" si="5"/>
        <v>5.15</v>
      </c>
    </row>
    <row r="18" spans="1:10" x14ac:dyDescent="0.2">
      <c r="A18" s="41" t="s">
        <v>1126</v>
      </c>
      <c r="B18" s="39">
        <f>VLOOKUP(LEFT(_Cat2,3)&amp;$A18&amp;"91"&amp;State2,Sheet5!$A$2:$I$505,2,FALSE)</f>
        <v>9695406</v>
      </c>
      <c r="C18" s="39">
        <f>VLOOKUP(LEFT(_Cat2,3)&amp;$A18&amp;"91"&amp;State2,Sheet5!$A$2:$I$505,3,FALSE)</f>
        <v>361022</v>
      </c>
      <c r="D18" s="39">
        <f>VLOOKUP(LEFT(_Cat2,3)&amp;$A18&amp;"91"&amp;State2,Sheet5!$A$2:$I$505,4,FALSE)</f>
        <v>2336731987</v>
      </c>
      <c r="E18" s="40">
        <f t="shared" si="0"/>
        <v>3.72</v>
      </c>
      <c r="F18" s="40">
        <f t="shared" si="1"/>
        <v>0.27</v>
      </c>
      <c r="G18" s="39">
        <f t="shared" si="2"/>
        <v>6473</v>
      </c>
      <c r="H18" s="40">
        <f t="shared" si="3"/>
        <v>7.4</v>
      </c>
      <c r="I18" s="40">
        <f t="shared" si="4"/>
        <v>241.01</v>
      </c>
      <c r="J18" s="40">
        <f t="shared" si="5"/>
        <v>7.84</v>
      </c>
    </row>
    <row r="19" spans="1:10" x14ac:dyDescent="0.2">
      <c r="A19" s="41" t="s">
        <v>1127</v>
      </c>
      <c r="B19" s="39">
        <f>VLOOKUP(LEFT(_Cat2,3)&amp;$A19&amp;"91"&amp;State2,Sheet5!$A$2:$I$505,2,FALSE)</f>
        <v>9701352</v>
      </c>
      <c r="C19" s="39">
        <f>VLOOKUP(LEFT(_Cat2,3)&amp;$A19&amp;"91"&amp;State2,Sheet5!$A$2:$I$505,3,FALSE)</f>
        <v>366384</v>
      </c>
      <c r="D19" s="39">
        <f>VLOOKUP(LEFT(_Cat2,3)&amp;$A19&amp;"91"&amp;State2,Sheet5!$A$2:$I$505,4,FALSE)</f>
        <v>2620117365</v>
      </c>
      <c r="E19" s="40">
        <f t="shared" si="0"/>
        <v>3.78</v>
      </c>
      <c r="F19" s="40">
        <f t="shared" si="1"/>
        <v>-1.82</v>
      </c>
      <c r="G19" s="39">
        <f t="shared" si="2"/>
        <v>7151</v>
      </c>
      <c r="H19" s="40">
        <f t="shared" si="3"/>
        <v>8.1999999999999993</v>
      </c>
      <c r="I19" s="40">
        <f t="shared" si="4"/>
        <v>270.08</v>
      </c>
      <c r="J19" s="40">
        <f t="shared" si="5"/>
        <v>6.12</v>
      </c>
    </row>
    <row r="20" spans="1:10" x14ac:dyDescent="0.2">
      <c r="A20" s="41" t="s">
        <v>1128</v>
      </c>
      <c r="B20" s="39">
        <f>VLOOKUP(LEFT(_Cat2,3)&amp;$A20&amp;"91"&amp;State2,Sheet5!$A$2:$I$505,2,FALSE)</f>
        <v>9773098</v>
      </c>
      <c r="C20" s="39">
        <f>VLOOKUP(LEFT(_Cat2,3)&amp;$A20&amp;"91"&amp;State2,Sheet5!$A$2:$I$505,3,FALSE)</f>
        <v>393470</v>
      </c>
      <c r="D20" s="39">
        <f>VLOOKUP(LEFT(_Cat2,3)&amp;$A20&amp;"91"&amp;State2,Sheet5!$A$2:$I$505,4,FALSE)</f>
        <v>2636292551</v>
      </c>
      <c r="E20" s="40">
        <f t="shared" si="0"/>
        <v>4.03</v>
      </c>
      <c r="F20" s="40">
        <f t="shared" si="1"/>
        <v>-1.23</v>
      </c>
      <c r="G20" s="39">
        <f t="shared" si="2"/>
        <v>6700</v>
      </c>
      <c r="H20" s="40">
        <f t="shared" si="3"/>
        <v>6.99</v>
      </c>
      <c r="I20" s="40">
        <f t="shared" si="4"/>
        <v>269.75</v>
      </c>
      <c r="J20" s="40">
        <f t="shared" si="5"/>
        <v>5.71</v>
      </c>
    </row>
    <row r="21" spans="1:10" x14ac:dyDescent="0.2">
      <c r="A21" s="41" t="s">
        <v>1129</v>
      </c>
      <c r="B21" s="39">
        <f>VLOOKUP(LEFT(_Cat2,3)&amp;$A21&amp;"91"&amp;State2,Sheet5!$A$2:$I$505,2,FALSE)</f>
        <v>9845113</v>
      </c>
      <c r="C21" s="39">
        <f>VLOOKUP(LEFT(_Cat2,3)&amp;$A21&amp;"91"&amp;State2,Sheet5!$A$2:$I$505,3,FALSE)</f>
        <v>455500</v>
      </c>
      <c r="D21" s="39">
        <f>VLOOKUP(LEFT(_Cat2,3)&amp;$A21&amp;"91"&amp;State2,Sheet5!$A$2:$I$505,4,FALSE)</f>
        <v>2767936667</v>
      </c>
      <c r="E21" s="40">
        <f t="shared" si="0"/>
        <v>4.63</v>
      </c>
      <c r="F21" s="40">
        <f t="shared" si="1"/>
        <v>-2.3199999999999998</v>
      </c>
      <c r="G21" s="39">
        <f t="shared" si="2"/>
        <v>6077</v>
      </c>
      <c r="H21" s="40">
        <f t="shared" si="3"/>
        <v>8.85</v>
      </c>
      <c r="I21" s="40">
        <f t="shared" si="4"/>
        <v>281.14999999999998</v>
      </c>
      <c r="J21" s="40">
        <f t="shared" si="5"/>
        <v>6.27</v>
      </c>
    </row>
    <row r="22" spans="1:10" x14ac:dyDescent="0.2">
      <c r="A22" s="41" t="s">
        <v>1130</v>
      </c>
      <c r="B22" s="39">
        <f>VLOOKUP(LEFT(_Cat2,3)&amp;$A22&amp;"91"&amp;State2,Sheet5!$A$2:$I$505,2,FALSE)</f>
        <v>9907117</v>
      </c>
      <c r="C22" s="39">
        <f>VLOOKUP(LEFT(_Cat2,3)&amp;$A22&amp;"91"&amp;State2,Sheet5!$A$2:$I$505,3,FALSE)</f>
        <v>374958</v>
      </c>
      <c r="D22" s="39">
        <f>VLOOKUP(LEFT(_Cat2,3)&amp;$A22&amp;"91"&amp;State2,Sheet5!$A$2:$I$505,4,FALSE)</f>
        <v>2612281166</v>
      </c>
      <c r="E22" s="40">
        <f t="shared" si="0"/>
        <v>3.78</v>
      </c>
      <c r="F22" s="40">
        <f t="shared" si="1"/>
        <v>1.61</v>
      </c>
      <c r="G22" s="39">
        <f t="shared" si="2"/>
        <v>6967</v>
      </c>
      <c r="H22" s="40">
        <f t="shared" si="3"/>
        <v>7.63</v>
      </c>
      <c r="I22" s="40">
        <f t="shared" si="4"/>
        <v>263.68</v>
      </c>
      <c r="J22" s="40">
        <f t="shared" si="5"/>
        <v>9.41</v>
      </c>
    </row>
    <row r="23" spans="1:10" x14ac:dyDescent="0.2">
      <c r="A23" s="41" t="s">
        <v>1131</v>
      </c>
      <c r="B23" s="39">
        <f>VLOOKUP(LEFT(_Cat2,3)&amp;$A23&amp;"91"&amp;State2,Sheet5!$A$2:$I$505,2,FALSE)</f>
        <v>9890698</v>
      </c>
      <c r="C23" s="39">
        <f>VLOOKUP(LEFT(_Cat2,3)&amp;$A23&amp;"91"&amp;State2,Sheet5!$A$2:$I$505,3,FALSE)</f>
        <v>387794</v>
      </c>
      <c r="D23" s="39">
        <f>VLOOKUP(LEFT(_Cat2,3)&amp;$A23&amp;"91"&amp;State2,Sheet5!$A$2:$I$505,4,FALSE)</f>
        <v>2917837976</v>
      </c>
      <c r="E23" s="40">
        <f t="shared" si="0"/>
        <v>3.92</v>
      </c>
      <c r="F23" s="40">
        <f t="shared" si="1"/>
        <v>3.7</v>
      </c>
      <c r="G23" s="39">
        <f t="shared" si="2"/>
        <v>7524</v>
      </c>
      <c r="H23" s="40">
        <f t="shared" si="3"/>
        <v>5.22</v>
      </c>
      <c r="I23" s="40">
        <f t="shared" si="4"/>
        <v>295.01</v>
      </c>
      <c r="J23" s="40">
        <f t="shared" si="5"/>
        <v>9.23</v>
      </c>
    </row>
    <row r="24" spans="1:10" x14ac:dyDescent="0.2">
      <c r="A24" s="41" t="s">
        <v>1132</v>
      </c>
      <c r="B24" s="39">
        <f>VLOOKUP(LEFT(_Cat2,3)&amp;$A24&amp;"91"&amp;State2,Sheet5!$A$2:$I$505,2,FALSE)</f>
        <v>9922214</v>
      </c>
      <c r="C24" s="39">
        <f>VLOOKUP(LEFT(_Cat2,3)&amp;$A24&amp;"91"&amp;State2,Sheet5!$A$2:$I$505,3,FALSE)</f>
        <v>432881</v>
      </c>
      <c r="D24" s="39">
        <f>VLOOKUP(LEFT(_Cat2,3)&amp;$A24&amp;"91"&amp;State2,Sheet5!$A$2:$I$505,4,FALSE)</f>
        <v>3158370011</v>
      </c>
      <c r="E24" s="40">
        <f t="shared" si="0"/>
        <v>4.3600000000000003</v>
      </c>
      <c r="F24" s="40">
        <f t="shared" si="1"/>
        <v>8.19</v>
      </c>
      <c r="G24" s="39">
        <f t="shared" si="2"/>
        <v>7296</v>
      </c>
      <c r="H24" s="40">
        <f t="shared" si="3"/>
        <v>8.9</v>
      </c>
      <c r="I24" s="40">
        <f t="shared" si="4"/>
        <v>318.31</v>
      </c>
      <c r="J24" s="40">
        <f t="shared" si="5"/>
        <v>18</v>
      </c>
    </row>
    <row r="25" spans="1:10" x14ac:dyDescent="0.2">
      <c r="A25" s="41" t="s">
        <v>1133</v>
      </c>
      <c r="B25" s="39">
        <f>VLOOKUP(LEFT(_Cat2,3)&amp;$A25&amp;"91"&amp;State2,Sheet5!$A$2:$I$505,2,FALSE)</f>
        <v>9944992</v>
      </c>
      <c r="C25" s="39">
        <f>VLOOKUP(LEFT(_Cat2,3)&amp;$A25&amp;"91"&amp;State2,Sheet5!$A$2:$I$505,3,FALSE)</f>
        <v>502038</v>
      </c>
      <c r="D25" s="39">
        <f>VLOOKUP(LEFT(_Cat2,3)&amp;$A25&amp;"91"&amp;State2,Sheet5!$A$2:$I$505,4,FALSE)</f>
        <v>3394802612</v>
      </c>
      <c r="E25" s="40">
        <f t="shared" si="0"/>
        <v>5.05</v>
      </c>
      <c r="F25" s="40">
        <f t="shared" si="1"/>
        <v>9.07</v>
      </c>
      <c r="G25" s="39">
        <f t="shared" si="2"/>
        <v>6762</v>
      </c>
      <c r="H25" s="40">
        <f t="shared" si="3"/>
        <v>11.27</v>
      </c>
      <c r="I25" s="40">
        <f t="shared" si="4"/>
        <v>341.36</v>
      </c>
      <c r="J25" s="40">
        <f t="shared" si="5"/>
        <v>21.42</v>
      </c>
    </row>
    <row r="26" spans="1:10" x14ac:dyDescent="0.2">
      <c r="A26" s="41" t="s">
        <v>1134</v>
      </c>
      <c r="B26" s="39">
        <f>VLOOKUP(LEFT(_Cat2,3)&amp;$A26&amp;"91"&amp;State2,Sheet5!$A$2:$I$505,2,FALSE)</f>
        <v>10068313</v>
      </c>
      <c r="C26" s="39">
        <f>VLOOKUP(LEFT(_Cat2,3)&amp;$A26&amp;"91"&amp;State2,Sheet5!$A$2:$I$505,3,FALSE)</f>
        <v>377233</v>
      </c>
      <c r="D26" s="39">
        <f>VLOOKUP(LEFT(_Cat2,3)&amp;$A26&amp;"91"&amp;State2,Sheet5!$A$2:$I$505,4,FALSE)</f>
        <v>3003955182</v>
      </c>
      <c r="E26" s="40">
        <f t="shared" si="0"/>
        <v>3.75</v>
      </c>
      <c r="F26" s="40">
        <f t="shared" si="1"/>
        <v>-0.79</v>
      </c>
      <c r="G26" s="39">
        <f t="shared" si="2"/>
        <v>7963</v>
      </c>
      <c r="H26" s="40">
        <f t="shared" si="3"/>
        <v>14.3</v>
      </c>
      <c r="I26" s="40">
        <f t="shared" si="4"/>
        <v>298.36</v>
      </c>
      <c r="J26" s="40">
        <f t="shared" si="5"/>
        <v>13.15</v>
      </c>
    </row>
    <row r="27" spans="1:10" x14ac:dyDescent="0.2">
      <c r="A27" s="41" t="s">
        <v>1135</v>
      </c>
      <c r="B27" s="39">
        <f>VLOOKUP(LEFT(_Cat2,3)&amp;$A27&amp;"91"&amp;State2,Sheet5!$A$2:$I$505,2,FALSE)</f>
        <v>10009249</v>
      </c>
      <c r="C27" s="39">
        <f>VLOOKUP(LEFT(_Cat2,3)&amp;$A27&amp;"91"&amp;State2,Sheet5!$A$2:$I$505,3,FALSE)</f>
        <v>411982</v>
      </c>
      <c r="D27" s="39">
        <f>VLOOKUP(LEFT(_Cat2,3)&amp;$A27&amp;"91"&amp;State2,Sheet5!$A$2:$I$505,4,FALSE)</f>
        <v>3357066383</v>
      </c>
      <c r="E27" s="40">
        <f t="shared" si="0"/>
        <v>4.12</v>
      </c>
      <c r="F27" s="40">
        <f t="shared" si="1"/>
        <v>5.0999999999999996</v>
      </c>
      <c r="G27" s="39">
        <f t="shared" si="2"/>
        <v>8149</v>
      </c>
      <c r="H27" s="40">
        <f t="shared" si="3"/>
        <v>8.31</v>
      </c>
      <c r="I27" s="40">
        <f t="shared" si="4"/>
        <v>335.4</v>
      </c>
      <c r="J27" s="40">
        <f t="shared" si="5"/>
        <v>13.69</v>
      </c>
    </row>
    <row r="28" spans="1:10" x14ac:dyDescent="0.2">
      <c r="A28" s="41" t="s">
        <v>1136</v>
      </c>
      <c r="B28" s="39">
        <f>VLOOKUP(LEFT(_Cat2,3)&amp;$A28&amp;"91"&amp;State2,Sheet5!$A$2:$I$505,2,FALSE)</f>
        <v>9994986</v>
      </c>
      <c r="C28" s="39">
        <f>VLOOKUP(LEFT(_Cat2,3)&amp;$A28&amp;"91"&amp;State2,Sheet5!$A$2:$I$505,3,FALSE)</f>
        <v>448592</v>
      </c>
      <c r="D28" s="39">
        <f>VLOOKUP(LEFT(_Cat2,3)&amp;$A28&amp;"91"&amp;State2,Sheet5!$A$2:$I$505,4,FALSE)</f>
        <v>3551982889</v>
      </c>
      <c r="E28" s="40">
        <f t="shared" si="0"/>
        <v>4.49</v>
      </c>
      <c r="F28" s="40">
        <f t="shared" si="1"/>
        <v>2.98</v>
      </c>
      <c r="G28" s="39">
        <f t="shared" si="2"/>
        <v>7918</v>
      </c>
      <c r="H28" s="40">
        <f t="shared" si="3"/>
        <v>8.5299999999999994</v>
      </c>
      <c r="I28" s="40">
        <f t="shared" si="4"/>
        <v>355.38</v>
      </c>
      <c r="J28" s="40">
        <f t="shared" si="5"/>
        <v>11.65</v>
      </c>
    </row>
    <row r="29" spans="1:10" x14ac:dyDescent="0.2">
      <c r="A29" s="41" t="s">
        <v>1137</v>
      </c>
      <c r="B29" s="39">
        <f>VLOOKUP(LEFT(_Cat2,3)&amp;$A29&amp;"91"&amp;State2,Sheet5!$A$2:$I$505,2,FALSE)</f>
        <v>10008577</v>
      </c>
      <c r="C29" s="39">
        <f>VLOOKUP(LEFT(_Cat2,3)&amp;$A29&amp;"91"&amp;State2,Sheet5!$A$2:$I$505,3,FALSE)</f>
        <v>525508</v>
      </c>
      <c r="D29" s="39">
        <f>VLOOKUP(LEFT(_Cat2,3)&amp;$A29&amp;"91"&amp;State2,Sheet5!$A$2:$I$505,4,FALSE)</f>
        <v>3836082652</v>
      </c>
      <c r="E29" s="40">
        <f t="shared" si="0"/>
        <v>5.25</v>
      </c>
      <c r="F29" s="40">
        <f t="shared" si="1"/>
        <v>3.96</v>
      </c>
      <c r="G29" s="39">
        <f t="shared" si="2"/>
        <v>7300</v>
      </c>
      <c r="H29" s="40">
        <f t="shared" si="3"/>
        <v>7.96</v>
      </c>
      <c r="I29" s="40">
        <f t="shared" si="4"/>
        <v>383.28</v>
      </c>
      <c r="J29" s="40">
        <f t="shared" si="5"/>
        <v>12.28</v>
      </c>
    </row>
    <row r="30" spans="1:10" x14ac:dyDescent="0.2">
      <c r="A30" s="41" t="s">
        <v>1138</v>
      </c>
      <c r="B30" s="39">
        <f>VLOOKUP(LEFT(_Cat2,3)&amp;$A30&amp;"91"&amp;State2,Sheet5!$A$2:$I$505,2,FALSE)</f>
        <v>9979330</v>
      </c>
      <c r="C30" s="39">
        <f>VLOOKUP(LEFT(_Cat2,3)&amp;$A30&amp;"91"&amp;State2,Sheet5!$A$2:$I$505,3,FALSE)</f>
        <v>381277</v>
      </c>
      <c r="D30" s="39">
        <f>VLOOKUP(LEFT(_Cat2,3)&amp;$A30&amp;"91"&amp;State2,Sheet5!$A$2:$I$505,4,FALSE)</f>
        <v>3334027929</v>
      </c>
      <c r="E30" s="40">
        <f t="shared" si="0"/>
        <v>3.82</v>
      </c>
      <c r="F30" s="40">
        <f t="shared" si="1"/>
        <v>1.87</v>
      </c>
      <c r="G30" s="39">
        <f t="shared" si="2"/>
        <v>8744</v>
      </c>
      <c r="H30" s="40">
        <f t="shared" si="3"/>
        <v>9.81</v>
      </c>
      <c r="I30" s="40">
        <f t="shared" si="4"/>
        <v>334.09</v>
      </c>
      <c r="J30" s="40">
        <f t="shared" si="5"/>
        <v>11.98</v>
      </c>
    </row>
    <row r="31" spans="1:10" x14ac:dyDescent="0.2">
      <c r="A31" s="41" t="s">
        <v>1139</v>
      </c>
      <c r="B31" s="39">
        <f>VLOOKUP(LEFT(_Cat2,3)&amp;$A31&amp;"91"&amp;State2,Sheet5!$A$2:$I$505,2,FALSE)</f>
        <v>9876672</v>
      </c>
      <c r="C31" s="39">
        <f>VLOOKUP(LEFT(_Cat2,3)&amp;$A31&amp;"91"&amp;State2,Sheet5!$A$2:$I$505,3,FALSE)</f>
        <v>441173</v>
      </c>
      <c r="D31" s="39">
        <f>VLOOKUP(LEFT(_Cat2,3)&amp;$A31&amp;"91"&amp;State2,Sheet5!$A$2:$I$505,4,FALSE)</f>
        <v>3836977874</v>
      </c>
      <c r="E31" s="40">
        <f t="shared" si="0"/>
        <v>4.47</v>
      </c>
      <c r="F31" s="40">
        <f t="shared" si="1"/>
        <v>8.5</v>
      </c>
      <c r="G31" s="39">
        <f t="shared" si="2"/>
        <v>8697</v>
      </c>
      <c r="H31" s="40">
        <f t="shared" si="3"/>
        <v>6.72</v>
      </c>
      <c r="I31" s="40">
        <f t="shared" si="4"/>
        <v>388.49</v>
      </c>
      <c r="J31" s="40">
        <f t="shared" si="5"/>
        <v>15.83</v>
      </c>
    </row>
    <row r="32" spans="1:10" x14ac:dyDescent="0.2">
      <c r="A32" s="41" t="s">
        <v>1140</v>
      </c>
    </row>
    <row r="33" spans="1:10" x14ac:dyDescent="0.2">
      <c r="A33" s="41" t="s">
        <v>1141</v>
      </c>
    </row>
    <row r="35" spans="1:10" x14ac:dyDescent="0.2">
      <c r="A35" s="18"/>
      <c r="B35" s="19"/>
      <c r="C35" s="19"/>
      <c r="D35" s="19"/>
      <c r="E35" s="20"/>
      <c r="F35" s="20" t="s">
        <v>59</v>
      </c>
      <c r="G35" s="19"/>
      <c r="H35" s="20" t="s">
        <v>59</v>
      </c>
      <c r="I35" s="20"/>
      <c r="J35" s="20" t="s">
        <v>59</v>
      </c>
    </row>
    <row r="36" spans="1:10" x14ac:dyDescent="0.2">
      <c r="B36" s="19" t="s">
        <v>60</v>
      </c>
      <c r="C36" s="19" t="s">
        <v>61</v>
      </c>
      <c r="D36" s="19"/>
      <c r="E36" s="20" t="s">
        <v>1</v>
      </c>
      <c r="F36" s="20" t="s">
        <v>62</v>
      </c>
      <c r="G36" s="70" t="s">
        <v>1</v>
      </c>
      <c r="H36" s="20" t="s">
        <v>62</v>
      </c>
      <c r="I36" s="20"/>
      <c r="J36" s="20" t="s">
        <v>62</v>
      </c>
    </row>
    <row r="37" spans="1:10" x14ac:dyDescent="0.2">
      <c r="A37" s="64" t="s">
        <v>1148</v>
      </c>
      <c r="B37" s="19" t="s">
        <v>63</v>
      </c>
      <c r="C37" s="19" t="s">
        <v>1</v>
      </c>
      <c r="D37" s="19" t="s">
        <v>1</v>
      </c>
      <c r="E37" s="20" t="s">
        <v>4</v>
      </c>
      <c r="F37" s="20" t="s">
        <v>64</v>
      </c>
      <c r="G37" s="70" t="s">
        <v>4</v>
      </c>
      <c r="H37" s="20" t="s">
        <v>64</v>
      </c>
      <c r="I37" s="20" t="s">
        <v>3</v>
      </c>
      <c r="J37" s="20" t="s">
        <v>64</v>
      </c>
    </row>
    <row r="38" spans="1:10" x14ac:dyDescent="0.2">
      <c r="A38" s="66" t="s">
        <v>12</v>
      </c>
      <c r="B38" s="71" t="s">
        <v>65</v>
      </c>
      <c r="C38" s="71" t="s">
        <v>66</v>
      </c>
      <c r="D38" s="71" t="s">
        <v>67</v>
      </c>
      <c r="E38" s="72" t="s">
        <v>6</v>
      </c>
      <c r="F38" s="72" t="s">
        <v>0</v>
      </c>
      <c r="G38" s="73" t="s">
        <v>23</v>
      </c>
      <c r="H38" s="72" t="s">
        <v>0</v>
      </c>
      <c r="I38" s="72" t="s">
        <v>68</v>
      </c>
      <c r="J38" s="72" t="s">
        <v>0</v>
      </c>
    </row>
    <row r="40" spans="1:10" x14ac:dyDescent="0.2">
      <c r="A40" s="41" t="s">
        <v>1122</v>
      </c>
      <c r="B40" s="39">
        <f t="shared" ref="B40:D55" si="6">SUM(B11:B14)</f>
        <v>37183659</v>
      </c>
      <c r="C40" s="39">
        <f t="shared" si="6"/>
        <v>1609244</v>
      </c>
      <c r="D40" s="39">
        <f t="shared" si="6"/>
        <v>9133826629</v>
      </c>
      <c r="E40" s="40">
        <f>IF(B40=0,0,ROUND((C40/B40)*100,2))</f>
        <v>4.33</v>
      </c>
      <c r="F40" s="40" t="str">
        <f>IF(ISERR((E36-E40)/E36),"*****",ROUND(-((E36-E40)/E36)*100,2))</f>
        <v>*****</v>
      </c>
      <c r="G40" s="39">
        <f>IF(C40=0,0,ROUND(D40/C40,0))</f>
        <v>5676</v>
      </c>
      <c r="H40" s="40" t="str">
        <f>IF(ISERR((G36-G40)/G36),"******",ROUND(-((G36-G40)/G36)*100,2))</f>
        <v>******</v>
      </c>
      <c r="I40" s="40">
        <f>IF(B40=0,0,ROUND(D40/B40,2))</f>
        <v>245.64</v>
      </c>
      <c r="J40" s="40" t="str">
        <f>IF(ISERR((I36-I40)/I36),"******",ROUND(-((I36-I40)/I36)*100,2))</f>
        <v>******</v>
      </c>
    </row>
    <row r="41" spans="1:10" x14ac:dyDescent="0.2">
      <c r="A41" s="41" t="s">
        <v>1123</v>
      </c>
      <c r="B41" s="39">
        <f t="shared" si="6"/>
        <v>37487198</v>
      </c>
      <c r="C41" s="39">
        <f t="shared" si="6"/>
        <v>1582430</v>
      </c>
      <c r="D41" s="39">
        <f t="shared" si="6"/>
        <v>9216954250</v>
      </c>
      <c r="E41" s="40">
        <f t="shared" ref="E41:E57" si="7">IF(B41=0,0,ROUND((C41/B41)*100,2))</f>
        <v>4.22</v>
      </c>
      <c r="F41" s="40" t="str">
        <f t="shared" ref="F41:F57" si="8">IF(ISERR((E37-E41)/E37),"*****",ROUND(-((E37-E41)/E37)*100,2))</f>
        <v>*****</v>
      </c>
      <c r="G41" s="39">
        <f t="shared" ref="G41:G57" si="9">IF(C41=0,0,ROUND(D41/C41,0))</f>
        <v>5825</v>
      </c>
      <c r="H41" s="40" t="str">
        <f t="shared" ref="H41:H57" si="10">IF(ISERR((G37-G41)/G37),"******",ROUND(-((G37-G41)/G37)*100,2))</f>
        <v>******</v>
      </c>
      <c r="I41" s="40">
        <f t="shared" ref="I41:I57" si="11">IF(B41=0,0,ROUND(D41/B41,2))</f>
        <v>245.87</v>
      </c>
      <c r="J41" s="40" t="str">
        <f t="shared" ref="J41:J57" si="12">IF(ISERR((I37-I41)/I37),"******",ROUND(-((I37-I41)/I37)*100,2))</f>
        <v>******</v>
      </c>
    </row>
    <row r="42" spans="1:10" x14ac:dyDescent="0.2">
      <c r="A42" s="41" t="s">
        <v>1124</v>
      </c>
      <c r="B42" s="39">
        <f t="shared" si="6"/>
        <v>37797363</v>
      </c>
      <c r="C42" s="39">
        <f t="shared" si="6"/>
        <v>1553644</v>
      </c>
      <c r="D42" s="39">
        <f t="shared" si="6"/>
        <v>9306337989</v>
      </c>
      <c r="E42" s="40">
        <f t="shared" si="7"/>
        <v>4.1100000000000003</v>
      </c>
      <c r="F42" s="40" t="str">
        <f t="shared" si="8"/>
        <v>*****</v>
      </c>
      <c r="G42" s="39">
        <f t="shared" si="9"/>
        <v>5990</v>
      </c>
      <c r="H42" s="40" t="str">
        <f t="shared" si="10"/>
        <v>******</v>
      </c>
      <c r="I42" s="40">
        <f t="shared" si="11"/>
        <v>246.22</v>
      </c>
      <c r="J42" s="40" t="str">
        <f t="shared" si="12"/>
        <v>******</v>
      </c>
    </row>
    <row r="43" spans="1:10" x14ac:dyDescent="0.2">
      <c r="A43" s="41" t="s">
        <v>1125</v>
      </c>
      <c r="B43" s="39">
        <f t="shared" si="6"/>
        <v>38094978</v>
      </c>
      <c r="C43" s="39">
        <f t="shared" si="6"/>
        <v>1560593</v>
      </c>
      <c r="D43" s="39">
        <f t="shared" si="6"/>
        <v>9506093734</v>
      </c>
      <c r="E43" s="40">
        <f t="shared" si="7"/>
        <v>4.0999999999999996</v>
      </c>
      <c r="F43" s="40" t="str">
        <f t="shared" si="8"/>
        <v>*****</v>
      </c>
      <c r="G43" s="39">
        <f t="shared" si="9"/>
        <v>6091</v>
      </c>
      <c r="H43" s="40" t="str">
        <f t="shared" si="10"/>
        <v>******</v>
      </c>
      <c r="I43" s="40">
        <f t="shared" si="11"/>
        <v>249.54</v>
      </c>
      <c r="J43" s="40" t="str">
        <f t="shared" si="12"/>
        <v>******</v>
      </c>
    </row>
    <row r="44" spans="1:10" x14ac:dyDescent="0.2">
      <c r="A44" s="41" t="s">
        <v>1126</v>
      </c>
      <c r="B44" s="39">
        <f t="shared" si="6"/>
        <v>38353909</v>
      </c>
      <c r="C44" s="39">
        <f t="shared" si="6"/>
        <v>1571665</v>
      </c>
      <c r="D44" s="39">
        <f t="shared" si="6"/>
        <v>9733829710</v>
      </c>
      <c r="E44" s="40">
        <f t="shared" si="7"/>
        <v>4.0999999999999996</v>
      </c>
      <c r="F44" s="40">
        <f t="shared" si="8"/>
        <v>-5.31</v>
      </c>
      <c r="G44" s="39">
        <f t="shared" si="9"/>
        <v>6193</v>
      </c>
      <c r="H44" s="40">
        <f t="shared" si="10"/>
        <v>9.11</v>
      </c>
      <c r="I44" s="40">
        <f t="shared" si="11"/>
        <v>253.79</v>
      </c>
      <c r="J44" s="40">
        <f t="shared" si="12"/>
        <v>3.32</v>
      </c>
    </row>
    <row r="45" spans="1:10" x14ac:dyDescent="0.2">
      <c r="A45" s="41" t="s">
        <v>1127</v>
      </c>
      <c r="B45" s="39">
        <f t="shared" si="6"/>
        <v>38590789</v>
      </c>
      <c r="C45" s="39">
        <f t="shared" si="6"/>
        <v>1573581</v>
      </c>
      <c r="D45" s="39">
        <f t="shared" si="6"/>
        <v>9945264286</v>
      </c>
      <c r="E45" s="40">
        <f t="shared" si="7"/>
        <v>4.08</v>
      </c>
      <c r="F45" s="40">
        <f t="shared" si="8"/>
        <v>-3.32</v>
      </c>
      <c r="G45" s="39">
        <f t="shared" si="9"/>
        <v>6320</v>
      </c>
      <c r="H45" s="40">
        <f t="shared" si="10"/>
        <v>8.5</v>
      </c>
      <c r="I45" s="40">
        <f t="shared" si="11"/>
        <v>257.70999999999998</v>
      </c>
      <c r="J45" s="40">
        <f t="shared" si="12"/>
        <v>4.82</v>
      </c>
    </row>
    <row r="46" spans="1:10" x14ac:dyDescent="0.2">
      <c r="A46" s="41" t="s">
        <v>1128</v>
      </c>
      <c r="B46" s="39">
        <f t="shared" si="6"/>
        <v>38812375</v>
      </c>
      <c r="C46" s="39">
        <f t="shared" si="6"/>
        <v>1577825</v>
      </c>
      <c r="D46" s="39">
        <f t="shared" si="6"/>
        <v>10144263726</v>
      </c>
      <c r="E46" s="40">
        <f t="shared" si="7"/>
        <v>4.07</v>
      </c>
      <c r="F46" s="40">
        <f t="shared" si="8"/>
        <v>-0.97</v>
      </c>
      <c r="G46" s="39">
        <f t="shared" si="9"/>
        <v>6429</v>
      </c>
      <c r="H46" s="40">
        <f t="shared" si="10"/>
        <v>7.33</v>
      </c>
      <c r="I46" s="40">
        <f t="shared" si="11"/>
        <v>261.37</v>
      </c>
      <c r="J46" s="40">
        <f t="shared" si="12"/>
        <v>6.15</v>
      </c>
    </row>
    <row r="47" spans="1:10" x14ac:dyDescent="0.2">
      <c r="A47" s="41" t="s">
        <v>1129</v>
      </c>
      <c r="B47" s="39">
        <f t="shared" si="6"/>
        <v>39014969</v>
      </c>
      <c r="C47" s="39">
        <f t="shared" si="6"/>
        <v>1576376</v>
      </c>
      <c r="D47" s="39">
        <f t="shared" si="6"/>
        <v>10361078570</v>
      </c>
      <c r="E47" s="40">
        <f t="shared" si="7"/>
        <v>4.04</v>
      </c>
      <c r="F47" s="40">
        <f t="shared" si="8"/>
        <v>-1.46</v>
      </c>
      <c r="G47" s="39">
        <f t="shared" si="9"/>
        <v>6573</v>
      </c>
      <c r="H47" s="40">
        <f t="shared" si="10"/>
        <v>7.91</v>
      </c>
      <c r="I47" s="40">
        <f t="shared" si="11"/>
        <v>265.57</v>
      </c>
      <c r="J47" s="40">
        <f t="shared" si="12"/>
        <v>6.42</v>
      </c>
    </row>
    <row r="48" spans="1:10" x14ac:dyDescent="0.2">
      <c r="A48" s="41" t="s">
        <v>1130</v>
      </c>
      <c r="B48" s="39">
        <f t="shared" si="6"/>
        <v>39226680</v>
      </c>
      <c r="C48" s="39">
        <f t="shared" si="6"/>
        <v>1590312</v>
      </c>
      <c r="D48" s="39">
        <f t="shared" si="6"/>
        <v>10636627749</v>
      </c>
      <c r="E48" s="40">
        <f t="shared" si="7"/>
        <v>4.05</v>
      </c>
      <c r="F48" s="40">
        <f t="shared" si="8"/>
        <v>-1.22</v>
      </c>
      <c r="G48" s="39">
        <f t="shared" si="9"/>
        <v>6688</v>
      </c>
      <c r="H48" s="40">
        <f t="shared" si="10"/>
        <v>7.99</v>
      </c>
      <c r="I48" s="40">
        <f t="shared" si="11"/>
        <v>271.16000000000003</v>
      </c>
      <c r="J48" s="40">
        <f t="shared" si="12"/>
        <v>6.84</v>
      </c>
    </row>
    <row r="49" spans="1:11" x14ac:dyDescent="0.2">
      <c r="A49" s="41" t="s">
        <v>1131</v>
      </c>
      <c r="B49" s="39">
        <f t="shared" si="6"/>
        <v>39416026</v>
      </c>
      <c r="C49" s="39">
        <f t="shared" si="6"/>
        <v>1611722</v>
      </c>
      <c r="D49" s="39">
        <f t="shared" si="6"/>
        <v>10934348360</v>
      </c>
      <c r="E49" s="40">
        <f t="shared" si="7"/>
        <v>4.09</v>
      </c>
      <c r="F49" s="40">
        <f t="shared" si="8"/>
        <v>0.25</v>
      </c>
      <c r="G49" s="39">
        <f t="shared" si="9"/>
        <v>6784</v>
      </c>
      <c r="H49" s="40">
        <f t="shared" si="10"/>
        <v>7.34</v>
      </c>
      <c r="I49" s="40">
        <f t="shared" si="11"/>
        <v>277.41000000000003</v>
      </c>
      <c r="J49" s="40">
        <f t="shared" si="12"/>
        <v>7.64</v>
      </c>
    </row>
    <row r="50" spans="1:11" x14ac:dyDescent="0.2">
      <c r="A50" s="41" t="s">
        <v>1132</v>
      </c>
      <c r="B50" s="39">
        <f t="shared" si="6"/>
        <v>39565142</v>
      </c>
      <c r="C50" s="39">
        <f t="shared" si="6"/>
        <v>1651133</v>
      </c>
      <c r="D50" s="39">
        <f t="shared" si="6"/>
        <v>11456425820</v>
      </c>
      <c r="E50" s="40">
        <f t="shared" si="7"/>
        <v>4.17</v>
      </c>
      <c r="F50" s="40">
        <f t="shared" si="8"/>
        <v>2.46</v>
      </c>
      <c r="G50" s="39">
        <f t="shared" si="9"/>
        <v>6939</v>
      </c>
      <c r="H50" s="40">
        <f t="shared" si="10"/>
        <v>7.93</v>
      </c>
      <c r="I50" s="40">
        <f t="shared" si="11"/>
        <v>289.56</v>
      </c>
      <c r="J50" s="40">
        <f t="shared" si="12"/>
        <v>10.79</v>
      </c>
    </row>
    <row r="51" spans="1:11" x14ac:dyDescent="0.2">
      <c r="A51" s="41" t="s">
        <v>1133</v>
      </c>
      <c r="B51" s="39">
        <f t="shared" si="6"/>
        <v>39665021</v>
      </c>
      <c r="C51" s="39">
        <f t="shared" si="6"/>
        <v>1697671</v>
      </c>
      <c r="D51" s="39">
        <f t="shared" si="6"/>
        <v>12083291765</v>
      </c>
      <c r="E51" s="40">
        <f t="shared" si="7"/>
        <v>4.28</v>
      </c>
      <c r="F51" s="40">
        <f t="shared" si="8"/>
        <v>5.94</v>
      </c>
      <c r="G51" s="39">
        <f t="shared" si="9"/>
        <v>7118</v>
      </c>
      <c r="H51" s="40">
        <f t="shared" si="10"/>
        <v>8.2899999999999991</v>
      </c>
      <c r="I51" s="40">
        <f t="shared" si="11"/>
        <v>304.63</v>
      </c>
      <c r="J51" s="40">
        <f t="shared" si="12"/>
        <v>14.71</v>
      </c>
    </row>
    <row r="52" spans="1:11" x14ac:dyDescent="0.2">
      <c r="A52" s="41" t="s">
        <v>1134</v>
      </c>
      <c r="B52" s="39">
        <f t="shared" si="6"/>
        <v>39826217</v>
      </c>
      <c r="C52" s="39">
        <f t="shared" si="6"/>
        <v>1699946</v>
      </c>
      <c r="D52" s="39">
        <f t="shared" si="6"/>
        <v>12474965781</v>
      </c>
      <c r="E52" s="40">
        <f t="shared" si="7"/>
        <v>4.2699999999999996</v>
      </c>
      <c r="F52" s="40">
        <f t="shared" si="8"/>
        <v>5.43</v>
      </c>
      <c r="G52" s="39">
        <f t="shared" si="9"/>
        <v>7338</v>
      </c>
      <c r="H52" s="40">
        <f t="shared" si="10"/>
        <v>9.7200000000000006</v>
      </c>
      <c r="I52" s="40">
        <f t="shared" si="11"/>
        <v>313.24</v>
      </c>
      <c r="J52" s="40">
        <f t="shared" si="12"/>
        <v>15.52</v>
      </c>
    </row>
    <row r="53" spans="1:11" x14ac:dyDescent="0.2">
      <c r="A53" s="41" t="s">
        <v>1135</v>
      </c>
      <c r="B53" s="39">
        <f t="shared" si="6"/>
        <v>39944768</v>
      </c>
      <c r="C53" s="39">
        <f t="shared" si="6"/>
        <v>1724134</v>
      </c>
      <c r="D53" s="39">
        <f t="shared" si="6"/>
        <v>12914194188</v>
      </c>
      <c r="E53" s="40">
        <f t="shared" si="7"/>
        <v>4.32</v>
      </c>
      <c r="F53" s="40">
        <f t="shared" si="8"/>
        <v>5.62</v>
      </c>
      <c r="G53" s="39">
        <f t="shared" si="9"/>
        <v>7490</v>
      </c>
      <c r="H53" s="40">
        <f t="shared" si="10"/>
        <v>10.41</v>
      </c>
      <c r="I53" s="40">
        <f t="shared" si="11"/>
        <v>323.3</v>
      </c>
      <c r="J53" s="40">
        <f t="shared" si="12"/>
        <v>16.54</v>
      </c>
    </row>
    <row r="54" spans="1:11" x14ac:dyDescent="0.2">
      <c r="A54" s="41" t="s">
        <v>1136</v>
      </c>
      <c r="B54" s="39">
        <f t="shared" si="6"/>
        <v>40017540</v>
      </c>
      <c r="C54" s="39">
        <f t="shared" si="6"/>
        <v>1739845</v>
      </c>
      <c r="D54" s="39">
        <f t="shared" si="6"/>
        <v>13307807066</v>
      </c>
      <c r="E54" s="40">
        <f t="shared" si="7"/>
        <v>4.3499999999999996</v>
      </c>
      <c r="F54" s="40">
        <f t="shared" si="8"/>
        <v>4.32</v>
      </c>
      <c r="G54" s="39">
        <f t="shared" si="9"/>
        <v>7649</v>
      </c>
      <c r="H54" s="40">
        <f t="shared" si="10"/>
        <v>10.23</v>
      </c>
      <c r="I54" s="40">
        <f t="shared" si="11"/>
        <v>332.55</v>
      </c>
      <c r="J54" s="40">
        <f t="shared" si="12"/>
        <v>14.85</v>
      </c>
    </row>
    <row r="55" spans="1:11" x14ac:dyDescent="0.2">
      <c r="A55" s="41" t="s">
        <v>1137</v>
      </c>
      <c r="B55" s="39">
        <f t="shared" si="6"/>
        <v>40081125</v>
      </c>
      <c r="C55" s="39">
        <f t="shared" si="6"/>
        <v>1763315</v>
      </c>
      <c r="D55" s="39">
        <f t="shared" si="6"/>
        <v>13749087106</v>
      </c>
      <c r="E55" s="40">
        <f t="shared" si="7"/>
        <v>4.4000000000000004</v>
      </c>
      <c r="F55" s="40">
        <f t="shared" si="8"/>
        <v>2.8</v>
      </c>
      <c r="G55" s="39">
        <f t="shared" si="9"/>
        <v>7797</v>
      </c>
      <c r="H55" s="40">
        <f t="shared" si="10"/>
        <v>9.5399999999999991</v>
      </c>
      <c r="I55" s="40">
        <f t="shared" si="11"/>
        <v>343.03</v>
      </c>
      <c r="J55" s="40">
        <f t="shared" si="12"/>
        <v>12.61</v>
      </c>
    </row>
    <row r="56" spans="1:11" x14ac:dyDescent="0.2">
      <c r="A56" s="41" t="s">
        <v>1138</v>
      </c>
      <c r="B56" s="39">
        <f t="shared" ref="B56:D57" si="13">SUM(B27:B30)</f>
        <v>39992142</v>
      </c>
      <c r="C56" s="39">
        <f t="shared" si="13"/>
        <v>1767359</v>
      </c>
      <c r="D56" s="39">
        <f t="shared" si="13"/>
        <v>14079159853</v>
      </c>
      <c r="E56" s="40">
        <f t="shared" si="7"/>
        <v>4.42</v>
      </c>
      <c r="F56" s="40">
        <f t="shared" si="8"/>
        <v>3.51</v>
      </c>
      <c r="G56" s="39">
        <f t="shared" si="9"/>
        <v>7966</v>
      </c>
      <c r="H56" s="40">
        <f t="shared" si="10"/>
        <v>8.56</v>
      </c>
      <c r="I56" s="40">
        <f t="shared" si="11"/>
        <v>352.05</v>
      </c>
      <c r="J56" s="40">
        <f t="shared" si="12"/>
        <v>12.39</v>
      </c>
    </row>
    <row r="57" spans="1:11" x14ac:dyDescent="0.2">
      <c r="A57" s="41" t="s">
        <v>1139</v>
      </c>
      <c r="B57" s="39">
        <f t="shared" si="13"/>
        <v>39859565</v>
      </c>
      <c r="C57" s="39">
        <f t="shared" si="13"/>
        <v>1796550</v>
      </c>
      <c r="D57" s="39">
        <f t="shared" si="13"/>
        <v>14559071344</v>
      </c>
      <c r="E57" s="40">
        <f t="shared" si="7"/>
        <v>4.51</v>
      </c>
      <c r="F57" s="40">
        <f t="shared" si="8"/>
        <v>4.4000000000000004</v>
      </c>
      <c r="G57" s="39">
        <f t="shared" si="9"/>
        <v>8104</v>
      </c>
      <c r="H57" s="40">
        <f t="shared" si="10"/>
        <v>8.1999999999999993</v>
      </c>
      <c r="I57" s="40">
        <f t="shared" si="11"/>
        <v>365.26</v>
      </c>
      <c r="J57" s="40">
        <f t="shared" si="12"/>
        <v>12.98</v>
      </c>
    </row>
    <row r="58" spans="1:11" x14ac:dyDescent="0.2">
      <c r="A58" s="41" t="s">
        <v>1140</v>
      </c>
    </row>
    <row r="59" spans="1:11" x14ac:dyDescent="0.2">
      <c r="A59" s="41" t="s">
        <v>1141</v>
      </c>
    </row>
    <row r="64" spans="1:11" ht="13.5" x14ac:dyDescent="0.2">
      <c r="A64" s="81" t="s">
        <v>53</v>
      </c>
      <c r="B64" s="82"/>
      <c r="C64" s="82"/>
      <c r="D64" s="82"/>
      <c r="E64" s="82"/>
      <c r="F64" s="82"/>
      <c r="G64" s="82"/>
      <c r="H64" s="82"/>
      <c r="I64" s="82"/>
      <c r="J64" s="82"/>
      <c r="K64" s="5"/>
    </row>
    <row r="65" spans="1:11" x14ac:dyDescent="0.2">
      <c r="A65" s="83" t="s">
        <v>58</v>
      </c>
      <c r="B65" s="82"/>
      <c r="C65" s="82"/>
      <c r="D65" s="82"/>
      <c r="E65" s="82"/>
      <c r="F65" s="82"/>
      <c r="G65" s="82"/>
      <c r="H65" s="82"/>
      <c r="I65" s="82"/>
      <c r="J65" s="82"/>
      <c r="K65" s="5"/>
    </row>
    <row r="66" spans="1:11" x14ac:dyDescent="0.2">
      <c r="A66" s="45"/>
      <c r="B66" s="15"/>
      <c r="C66" s="15"/>
      <c r="D66" s="15"/>
      <c r="E66" s="83" t="s">
        <v>1150</v>
      </c>
      <c r="F66" s="84"/>
      <c r="G66" s="85"/>
      <c r="H66" s="16"/>
      <c r="I66" s="16"/>
      <c r="J66" s="16"/>
    </row>
    <row r="67" spans="1:11" x14ac:dyDescent="0.2">
      <c r="A67" s="17"/>
      <c r="B67" s="15"/>
      <c r="C67" s="34"/>
      <c r="D67" s="15"/>
      <c r="G67" s="15"/>
      <c r="H67" s="16"/>
      <c r="I67" s="16"/>
      <c r="J67" s="16"/>
    </row>
    <row r="68" spans="1:11" x14ac:dyDescent="0.2">
      <c r="A68" s="18"/>
      <c r="B68" s="19"/>
      <c r="C68" s="19"/>
      <c r="D68" s="19"/>
      <c r="E68" s="20"/>
      <c r="F68" s="20" t="s">
        <v>59</v>
      </c>
      <c r="G68" s="19"/>
      <c r="H68" s="20" t="s">
        <v>59</v>
      </c>
      <c r="I68" s="20"/>
      <c r="J68" s="20" t="s">
        <v>59</v>
      </c>
    </row>
    <row r="69" spans="1:11" x14ac:dyDescent="0.2">
      <c r="B69" s="19" t="s">
        <v>60</v>
      </c>
      <c r="C69" s="19" t="s">
        <v>61</v>
      </c>
      <c r="D69" s="19"/>
      <c r="E69" s="20" t="s">
        <v>1</v>
      </c>
      <c r="F69" s="20" t="s">
        <v>62</v>
      </c>
      <c r="G69" s="70" t="s">
        <v>1</v>
      </c>
      <c r="H69" s="20" t="s">
        <v>62</v>
      </c>
      <c r="I69" s="20"/>
      <c r="J69" s="20" t="s">
        <v>62</v>
      </c>
    </row>
    <row r="70" spans="1:11" x14ac:dyDescent="0.2">
      <c r="A70" s="64" t="s">
        <v>13</v>
      </c>
      <c r="B70" s="19" t="s">
        <v>63</v>
      </c>
      <c r="C70" s="19" t="s">
        <v>1</v>
      </c>
      <c r="D70" s="19" t="s">
        <v>1</v>
      </c>
      <c r="E70" s="20" t="s">
        <v>4</v>
      </c>
      <c r="F70" s="20" t="s">
        <v>64</v>
      </c>
      <c r="G70" s="70" t="s">
        <v>4</v>
      </c>
      <c r="H70" s="20" t="s">
        <v>64</v>
      </c>
      <c r="I70" s="20" t="s">
        <v>3</v>
      </c>
      <c r="J70" s="20" t="s">
        <v>64</v>
      </c>
    </row>
    <row r="71" spans="1:11" x14ac:dyDescent="0.2">
      <c r="A71" s="66" t="s">
        <v>12</v>
      </c>
      <c r="B71" s="71" t="s">
        <v>65</v>
      </c>
      <c r="C71" s="71" t="s">
        <v>66</v>
      </c>
      <c r="D71" s="71" t="s">
        <v>67</v>
      </c>
      <c r="E71" s="72" t="s">
        <v>6</v>
      </c>
      <c r="F71" s="72" t="s">
        <v>0</v>
      </c>
      <c r="G71" s="73" t="s">
        <v>23</v>
      </c>
      <c r="H71" s="72" t="s">
        <v>0</v>
      </c>
      <c r="I71" s="72" t="s">
        <v>68</v>
      </c>
      <c r="J71" s="72" t="s">
        <v>0</v>
      </c>
    </row>
    <row r="73" spans="1:11" x14ac:dyDescent="0.2">
      <c r="A73" s="41" t="s">
        <v>1144</v>
      </c>
      <c r="B73" s="39">
        <f>VLOOKUP(LEFT(_Cat2,3)&amp;$A11&amp;"92"&amp;State2,Sheet5!$A$2:$I$505,2,FALSE)</f>
        <v>1128956</v>
      </c>
      <c r="C73" s="39">
        <f>VLOOKUP(LEFT(_Cat2,3)&amp;$A11&amp;"92"&amp;State2,Sheet5!$A$2:$I$505,3,FALSE)</f>
        <v>21540</v>
      </c>
      <c r="D73" s="39">
        <f>VLOOKUP(LEFT(_Cat2,3)&amp;$A11&amp;"92"&amp;State2,Sheet5!$A$2:$I$505,4,FALSE)</f>
        <v>69065130</v>
      </c>
      <c r="E73" s="40">
        <f>IF(B73=0,0,ROUND((C73/B73)*100,2))</f>
        <v>1.91</v>
      </c>
      <c r="F73" s="40" t="str">
        <f>IF(ISERR((E69-E73)/E69),"*****",ROUND(-((E69-E73)/E69)*100,2))</f>
        <v>*****</v>
      </c>
      <c r="G73" s="39">
        <f>IF(C73=0,0,ROUND(D73/C73,0))</f>
        <v>3206</v>
      </c>
      <c r="H73" s="40" t="str">
        <f>IF(ISERR((G69-G73)/G69),"******",ROUND(-((G69-G73)/G69)*100,2))</f>
        <v>******</v>
      </c>
      <c r="I73" s="40">
        <f>IF(B73=0,0,ROUND(D73/B73,2))</f>
        <v>61.18</v>
      </c>
      <c r="J73" s="40" t="str">
        <f>IF(ISERR((I69-I73)/I69),"******",ROUND(-((I69-I73)/I69)*100,2))</f>
        <v>******</v>
      </c>
    </row>
    <row r="74" spans="1:11" x14ac:dyDescent="0.2">
      <c r="A74" s="41" t="s">
        <v>1145</v>
      </c>
      <c r="B74" s="39">
        <f>VLOOKUP(LEFT(_Cat2,3)&amp;$A12&amp;"92"&amp;State2,Sheet5!$A$2:$I$505,2,FALSE)</f>
        <v>1137236</v>
      </c>
      <c r="C74" s="39">
        <f>VLOOKUP(LEFT(_Cat2,3)&amp;$A12&amp;"92"&amp;State2,Sheet5!$A$2:$I$505,3,FALSE)</f>
        <v>21350</v>
      </c>
      <c r="D74" s="39">
        <f>VLOOKUP(LEFT(_Cat2,3)&amp;$A12&amp;"92"&amp;State2,Sheet5!$A$2:$I$505,4,FALSE)</f>
        <v>68671023</v>
      </c>
      <c r="E74" s="40">
        <f t="shared" ref="E74:E93" si="14">IF(B74=0,0,ROUND((C74/B74)*100,2))</f>
        <v>1.88</v>
      </c>
      <c r="F74" s="40" t="str">
        <f t="shared" ref="F74:F93" si="15">IF(ISERR((E70-E74)/E70),"*****",ROUND(-((E70-E74)/E70)*100,2))</f>
        <v>*****</v>
      </c>
      <c r="G74" s="39">
        <f t="shared" ref="G74:G93" si="16">IF(C74=0,0,ROUND(D74/C74,0))</f>
        <v>3216</v>
      </c>
      <c r="H74" s="40" t="str">
        <f t="shared" ref="H74:H93" si="17">IF(ISERR((G70-G74)/G70),"******",ROUND(-((G70-G74)/G70)*100,2))</f>
        <v>******</v>
      </c>
      <c r="I74" s="40">
        <f t="shared" ref="I74:I93" si="18">IF(B74=0,0,ROUND(D74/B74,2))</f>
        <v>60.38</v>
      </c>
      <c r="J74" s="40" t="str">
        <f t="shared" ref="J74:J93" si="19">IF(ISERR((I70-I74)/I70),"******",ROUND(-((I70-I74)/I70)*100,2))</f>
        <v>******</v>
      </c>
    </row>
    <row r="75" spans="1:11" x14ac:dyDescent="0.2">
      <c r="A75" s="41" t="s">
        <v>1146</v>
      </c>
      <c r="B75" s="39">
        <f>VLOOKUP(LEFT(_Cat2,3)&amp;$A13&amp;"92"&amp;State2,Sheet5!$A$2:$I$505,2,FALSE)</f>
        <v>1145549</v>
      </c>
      <c r="C75" s="39">
        <f>VLOOKUP(LEFT(_Cat2,3)&amp;$A13&amp;"92"&amp;State2,Sheet5!$A$2:$I$505,3,FALSE)</f>
        <v>24290</v>
      </c>
      <c r="D75" s="39">
        <f>VLOOKUP(LEFT(_Cat2,3)&amp;$A13&amp;"92"&amp;State2,Sheet5!$A$2:$I$505,4,FALSE)</f>
        <v>71901965</v>
      </c>
      <c r="E75" s="40">
        <f t="shared" si="14"/>
        <v>2.12</v>
      </c>
      <c r="F75" s="40" t="str">
        <f t="shared" si="15"/>
        <v>*****</v>
      </c>
      <c r="G75" s="39">
        <f t="shared" si="16"/>
        <v>2960</v>
      </c>
      <c r="H75" s="40" t="str">
        <f t="shared" si="17"/>
        <v>******</v>
      </c>
      <c r="I75" s="40">
        <f t="shared" si="18"/>
        <v>62.77</v>
      </c>
      <c r="J75" s="40" t="str">
        <f t="shared" si="19"/>
        <v>******</v>
      </c>
    </row>
    <row r="76" spans="1:11" x14ac:dyDescent="0.2">
      <c r="A76" s="41" t="s">
        <v>1122</v>
      </c>
      <c r="B76" s="39">
        <f>VLOOKUP(LEFT(_Cat2,3)&amp;$A14&amp;"92"&amp;State2,Sheet5!$A$2:$I$505,2,FALSE)</f>
        <v>1158256</v>
      </c>
      <c r="C76" s="39">
        <f>VLOOKUP(LEFT(_Cat2,3)&amp;$A14&amp;"92"&amp;State2,Sheet5!$A$2:$I$505,3,FALSE)</f>
        <v>21495</v>
      </c>
      <c r="D76" s="39">
        <f>VLOOKUP(LEFT(_Cat2,3)&amp;$A14&amp;"92"&amp;State2,Sheet5!$A$2:$I$505,4,FALSE)</f>
        <v>72310164</v>
      </c>
      <c r="E76" s="40">
        <f t="shared" si="14"/>
        <v>1.86</v>
      </c>
      <c r="F76" s="40" t="str">
        <f t="shared" si="15"/>
        <v>*****</v>
      </c>
      <c r="G76" s="39">
        <f t="shared" si="16"/>
        <v>3364</v>
      </c>
      <c r="H76" s="40" t="str">
        <f t="shared" si="17"/>
        <v>******</v>
      </c>
      <c r="I76" s="40">
        <f t="shared" si="18"/>
        <v>62.43</v>
      </c>
      <c r="J76" s="40" t="str">
        <f t="shared" si="19"/>
        <v>******</v>
      </c>
    </row>
    <row r="77" spans="1:11" x14ac:dyDescent="0.2">
      <c r="A77" s="41" t="s">
        <v>1123</v>
      </c>
      <c r="B77" s="39">
        <f>VLOOKUP(LEFT(_Cat2,3)&amp;$A15&amp;"92"&amp;State2,Sheet5!$A$2:$I$505,2,FALSE)</f>
        <v>1165358</v>
      </c>
      <c r="C77" s="39">
        <f>VLOOKUP(LEFT(_Cat2,3)&amp;$A15&amp;"92"&amp;State2,Sheet5!$A$2:$I$505,3,FALSE)</f>
        <v>21509</v>
      </c>
      <c r="D77" s="39">
        <f>VLOOKUP(LEFT(_Cat2,3)&amp;$A15&amp;"92"&amp;State2,Sheet5!$A$2:$I$505,4,FALSE)</f>
        <v>78088965</v>
      </c>
      <c r="E77" s="40">
        <f t="shared" si="14"/>
        <v>1.85</v>
      </c>
      <c r="F77" s="40">
        <f t="shared" si="15"/>
        <v>-3.14</v>
      </c>
      <c r="G77" s="39">
        <f t="shared" si="16"/>
        <v>3631</v>
      </c>
      <c r="H77" s="40">
        <f t="shared" si="17"/>
        <v>13.26</v>
      </c>
      <c r="I77" s="40">
        <f t="shared" si="18"/>
        <v>67.010000000000005</v>
      </c>
      <c r="J77" s="40">
        <f t="shared" si="19"/>
        <v>9.5299999999999994</v>
      </c>
    </row>
    <row r="78" spans="1:11" x14ac:dyDescent="0.2">
      <c r="A78" s="41" t="s">
        <v>1124</v>
      </c>
      <c r="B78" s="39">
        <f>VLOOKUP(LEFT(_Cat2,3)&amp;$A16&amp;"92"&amp;State2,Sheet5!$A$2:$I$505,2,FALSE)</f>
        <v>1186209</v>
      </c>
      <c r="C78" s="39">
        <f>VLOOKUP(LEFT(_Cat2,3)&amp;$A16&amp;"92"&amp;State2,Sheet5!$A$2:$I$505,3,FALSE)</f>
        <v>21637</v>
      </c>
      <c r="D78" s="39">
        <f>VLOOKUP(LEFT(_Cat2,3)&amp;$A16&amp;"92"&amp;State2,Sheet5!$A$2:$I$505,4,FALSE)</f>
        <v>76810028</v>
      </c>
      <c r="E78" s="40">
        <f t="shared" si="14"/>
        <v>1.82</v>
      </c>
      <c r="F78" s="40">
        <f t="shared" si="15"/>
        <v>-3.19</v>
      </c>
      <c r="G78" s="39">
        <f t="shared" si="16"/>
        <v>3550</v>
      </c>
      <c r="H78" s="40">
        <f t="shared" si="17"/>
        <v>10.39</v>
      </c>
      <c r="I78" s="40">
        <f t="shared" si="18"/>
        <v>64.75</v>
      </c>
      <c r="J78" s="40">
        <f t="shared" si="19"/>
        <v>7.24</v>
      </c>
    </row>
    <row r="79" spans="1:11" x14ac:dyDescent="0.2">
      <c r="A79" s="41" t="s">
        <v>1125</v>
      </c>
      <c r="B79" s="39">
        <f>VLOOKUP(LEFT(_Cat2,3)&amp;$A17&amp;"92"&amp;State2,Sheet5!$A$2:$I$505,2,FALSE)</f>
        <v>1201040</v>
      </c>
      <c r="C79" s="39">
        <f>VLOOKUP(LEFT(_Cat2,3)&amp;$A17&amp;"92"&amp;State2,Sheet5!$A$2:$I$505,3,FALSE)</f>
        <v>25921</v>
      </c>
      <c r="D79" s="39">
        <f>VLOOKUP(LEFT(_Cat2,3)&amp;$A17&amp;"92"&amp;State2,Sheet5!$A$2:$I$505,4,FALSE)</f>
        <v>82220401</v>
      </c>
      <c r="E79" s="40">
        <f t="shared" si="14"/>
        <v>2.16</v>
      </c>
      <c r="F79" s="40">
        <f t="shared" si="15"/>
        <v>1.89</v>
      </c>
      <c r="G79" s="39">
        <f t="shared" si="16"/>
        <v>3172</v>
      </c>
      <c r="H79" s="40">
        <f t="shared" si="17"/>
        <v>7.16</v>
      </c>
      <c r="I79" s="40">
        <f t="shared" si="18"/>
        <v>68.459999999999994</v>
      </c>
      <c r="J79" s="40">
        <f t="shared" si="19"/>
        <v>9.06</v>
      </c>
    </row>
    <row r="80" spans="1:11" x14ac:dyDescent="0.2">
      <c r="A80" s="41" t="s">
        <v>1126</v>
      </c>
      <c r="B80" s="39">
        <f>VLOOKUP(LEFT(_Cat2,3)&amp;$A18&amp;"92"&amp;State2,Sheet5!$A$2:$I$505,2,FALSE)</f>
        <v>1224178</v>
      </c>
      <c r="C80" s="39">
        <f>VLOOKUP(LEFT(_Cat2,3)&amp;$A18&amp;"92"&amp;State2,Sheet5!$A$2:$I$505,3,FALSE)</f>
        <v>22646</v>
      </c>
      <c r="D80" s="39">
        <f>VLOOKUP(LEFT(_Cat2,3)&amp;$A18&amp;"92"&amp;State2,Sheet5!$A$2:$I$505,4,FALSE)</f>
        <v>78352961</v>
      </c>
      <c r="E80" s="40">
        <f t="shared" si="14"/>
        <v>1.85</v>
      </c>
      <c r="F80" s="40">
        <f t="shared" si="15"/>
        <v>-0.54</v>
      </c>
      <c r="G80" s="39">
        <f t="shared" si="16"/>
        <v>3460</v>
      </c>
      <c r="H80" s="40">
        <f t="shared" si="17"/>
        <v>2.85</v>
      </c>
      <c r="I80" s="40">
        <f t="shared" si="18"/>
        <v>64</v>
      </c>
      <c r="J80" s="40">
        <f t="shared" si="19"/>
        <v>2.5099999999999998</v>
      </c>
    </row>
    <row r="81" spans="1:10" x14ac:dyDescent="0.2">
      <c r="A81" s="41" t="s">
        <v>1127</v>
      </c>
      <c r="B81" s="39">
        <f>VLOOKUP(LEFT(_Cat2,3)&amp;$A19&amp;"92"&amp;State2,Sheet5!$A$2:$I$505,2,FALSE)</f>
        <v>1238558</v>
      </c>
      <c r="C81" s="39">
        <f>VLOOKUP(LEFT(_Cat2,3)&amp;$A19&amp;"92"&amp;State2,Sheet5!$A$2:$I$505,3,FALSE)</f>
        <v>23134</v>
      </c>
      <c r="D81" s="39">
        <f>VLOOKUP(LEFT(_Cat2,3)&amp;$A19&amp;"92"&amp;State2,Sheet5!$A$2:$I$505,4,FALSE)</f>
        <v>84079965</v>
      </c>
      <c r="E81" s="40">
        <f t="shared" si="14"/>
        <v>1.87</v>
      </c>
      <c r="F81" s="40">
        <f t="shared" si="15"/>
        <v>1.08</v>
      </c>
      <c r="G81" s="39">
        <f t="shared" si="16"/>
        <v>3634</v>
      </c>
      <c r="H81" s="40">
        <f t="shared" si="17"/>
        <v>0.08</v>
      </c>
      <c r="I81" s="40">
        <f t="shared" si="18"/>
        <v>67.89</v>
      </c>
      <c r="J81" s="40">
        <f t="shared" si="19"/>
        <v>1.31</v>
      </c>
    </row>
    <row r="82" spans="1:10" x14ac:dyDescent="0.2">
      <c r="A82" s="41" t="s">
        <v>1128</v>
      </c>
      <c r="B82" s="39">
        <f>VLOOKUP(LEFT(_Cat2,3)&amp;$A20&amp;"92"&amp;State2,Sheet5!$A$2:$I$505,2,FALSE)</f>
        <v>1267278</v>
      </c>
      <c r="C82" s="39">
        <f>VLOOKUP(LEFT(_Cat2,3)&amp;$A20&amp;"92"&amp;State2,Sheet5!$A$2:$I$505,3,FALSE)</f>
        <v>23308</v>
      </c>
      <c r="D82" s="39">
        <f>VLOOKUP(LEFT(_Cat2,3)&amp;$A20&amp;"92"&amp;State2,Sheet5!$A$2:$I$505,4,FALSE)</f>
        <v>82870251</v>
      </c>
      <c r="E82" s="40">
        <f t="shared" si="14"/>
        <v>1.84</v>
      </c>
      <c r="F82" s="40">
        <f t="shared" si="15"/>
        <v>1.1000000000000001</v>
      </c>
      <c r="G82" s="39">
        <f t="shared" si="16"/>
        <v>3555</v>
      </c>
      <c r="H82" s="40">
        <f t="shared" si="17"/>
        <v>0.14000000000000001</v>
      </c>
      <c r="I82" s="40">
        <f t="shared" si="18"/>
        <v>65.39</v>
      </c>
      <c r="J82" s="40">
        <f t="shared" si="19"/>
        <v>0.99</v>
      </c>
    </row>
    <row r="83" spans="1:10" x14ac:dyDescent="0.2">
      <c r="A83" s="41" t="s">
        <v>1129</v>
      </c>
      <c r="B83" s="39">
        <f>VLOOKUP(LEFT(_Cat2,3)&amp;$A21&amp;"92"&amp;State2,Sheet5!$A$2:$I$505,2,FALSE)</f>
        <v>1289361</v>
      </c>
      <c r="C83" s="39">
        <f>VLOOKUP(LEFT(_Cat2,3)&amp;$A21&amp;"92"&amp;State2,Sheet5!$A$2:$I$505,3,FALSE)</f>
        <v>26668</v>
      </c>
      <c r="D83" s="39">
        <f>VLOOKUP(LEFT(_Cat2,3)&amp;$A21&amp;"92"&amp;State2,Sheet5!$A$2:$I$505,4,FALSE)</f>
        <v>86458817</v>
      </c>
      <c r="E83" s="40">
        <f t="shared" si="14"/>
        <v>2.0699999999999998</v>
      </c>
      <c r="F83" s="40">
        <f t="shared" si="15"/>
        <v>-4.17</v>
      </c>
      <c r="G83" s="39">
        <f t="shared" si="16"/>
        <v>3242</v>
      </c>
      <c r="H83" s="40">
        <f t="shared" si="17"/>
        <v>2.21</v>
      </c>
      <c r="I83" s="40">
        <f t="shared" si="18"/>
        <v>67.06</v>
      </c>
      <c r="J83" s="40">
        <f t="shared" si="19"/>
        <v>-2.04</v>
      </c>
    </row>
    <row r="84" spans="1:10" x14ac:dyDescent="0.2">
      <c r="A84" s="41" t="s">
        <v>1130</v>
      </c>
      <c r="B84" s="39">
        <f>VLOOKUP(LEFT(_Cat2,3)&amp;$A22&amp;"92"&amp;State2,Sheet5!$A$2:$I$505,2,FALSE)</f>
        <v>1312537</v>
      </c>
      <c r="C84" s="39">
        <f>VLOOKUP(LEFT(_Cat2,3)&amp;$A22&amp;"92"&amp;State2,Sheet5!$A$2:$I$505,3,FALSE)</f>
        <v>24211</v>
      </c>
      <c r="D84" s="39">
        <f>VLOOKUP(LEFT(_Cat2,3)&amp;$A22&amp;"92"&amp;State2,Sheet5!$A$2:$I$505,4,FALSE)</f>
        <v>88925804</v>
      </c>
      <c r="E84" s="40">
        <f t="shared" si="14"/>
        <v>1.84</v>
      </c>
      <c r="F84" s="40">
        <f t="shared" si="15"/>
        <v>-0.54</v>
      </c>
      <c r="G84" s="39">
        <f t="shared" si="16"/>
        <v>3673</v>
      </c>
      <c r="H84" s="40">
        <f t="shared" si="17"/>
        <v>6.16</v>
      </c>
      <c r="I84" s="40">
        <f t="shared" si="18"/>
        <v>67.75</v>
      </c>
      <c r="J84" s="40">
        <f t="shared" si="19"/>
        <v>5.86</v>
      </c>
    </row>
    <row r="85" spans="1:10" x14ac:dyDescent="0.2">
      <c r="A85" s="41" t="s">
        <v>1131</v>
      </c>
      <c r="B85" s="39">
        <f>VLOOKUP(LEFT(_Cat2,3)&amp;$A23&amp;"92"&amp;State2,Sheet5!$A$2:$I$505,2,FALSE)</f>
        <v>1328627</v>
      </c>
      <c r="C85" s="39">
        <f>VLOOKUP(LEFT(_Cat2,3)&amp;$A23&amp;"92"&amp;State2,Sheet5!$A$2:$I$505,3,FALSE)</f>
        <v>24820</v>
      </c>
      <c r="D85" s="39">
        <f>VLOOKUP(LEFT(_Cat2,3)&amp;$A23&amp;"92"&amp;State2,Sheet5!$A$2:$I$505,4,FALSE)</f>
        <v>91694498</v>
      </c>
      <c r="E85" s="40">
        <f t="shared" si="14"/>
        <v>1.87</v>
      </c>
      <c r="F85" s="40">
        <f t="shared" si="15"/>
        <v>0</v>
      </c>
      <c r="G85" s="39">
        <f t="shared" si="16"/>
        <v>3694</v>
      </c>
      <c r="H85" s="40">
        <f t="shared" si="17"/>
        <v>1.65</v>
      </c>
      <c r="I85" s="40">
        <f t="shared" si="18"/>
        <v>69.010000000000005</v>
      </c>
      <c r="J85" s="40">
        <f t="shared" si="19"/>
        <v>1.65</v>
      </c>
    </row>
    <row r="86" spans="1:10" x14ac:dyDescent="0.2">
      <c r="A86" s="41" t="s">
        <v>1132</v>
      </c>
      <c r="B86" s="39">
        <f>VLOOKUP(LEFT(_Cat2,3)&amp;$A24&amp;"92"&amp;State2,Sheet5!$A$2:$I$505,2,FALSE)</f>
        <v>1357601</v>
      </c>
      <c r="C86" s="39">
        <f>VLOOKUP(LEFT(_Cat2,3)&amp;$A24&amp;"92"&amp;State2,Sheet5!$A$2:$I$505,3,FALSE)</f>
        <v>26232</v>
      </c>
      <c r="D86" s="39">
        <f>VLOOKUP(LEFT(_Cat2,3)&amp;$A24&amp;"92"&amp;State2,Sheet5!$A$2:$I$505,4,FALSE)</f>
        <v>93906392</v>
      </c>
      <c r="E86" s="40">
        <f t="shared" si="14"/>
        <v>1.93</v>
      </c>
      <c r="F86" s="40">
        <f t="shared" si="15"/>
        <v>4.8899999999999997</v>
      </c>
      <c r="G86" s="39">
        <f t="shared" si="16"/>
        <v>3580</v>
      </c>
      <c r="H86" s="40">
        <f t="shared" si="17"/>
        <v>0.7</v>
      </c>
      <c r="I86" s="40">
        <f t="shared" si="18"/>
        <v>69.17</v>
      </c>
      <c r="J86" s="40">
        <f t="shared" si="19"/>
        <v>5.78</v>
      </c>
    </row>
    <row r="87" spans="1:10" x14ac:dyDescent="0.2">
      <c r="A87" s="41" t="s">
        <v>1133</v>
      </c>
      <c r="B87" s="39">
        <f>VLOOKUP(LEFT(_Cat2,3)&amp;$A25&amp;"92"&amp;State2,Sheet5!$A$2:$I$505,2,FALSE)</f>
        <v>1382259</v>
      </c>
      <c r="C87" s="39">
        <f>VLOOKUP(LEFT(_Cat2,3)&amp;$A25&amp;"92"&amp;State2,Sheet5!$A$2:$I$505,3,FALSE)</f>
        <v>29804</v>
      </c>
      <c r="D87" s="39">
        <f>VLOOKUP(LEFT(_Cat2,3)&amp;$A25&amp;"92"&amp;State2,Sheet5!$A$2:$I$505,4,FALSE)</f>
        <v>100372901</v>
      </c>
      <c r="E87" s="40">
        <f t="shared" si="14"/>
        <v>2.16</v>
      </c>
      <c r="F87" s="40">
        <f t="shared" si="15"/>
        <v>4.3499999999999996</v>
      </c>
      <c r="G87" s="39">
        <f t="shared" si="16"/>
        <v>3368</v>
      </c>
      <c r="H87" s="40">
        <f t="shared" si="17"/>
        <v>3.89</v>
      </c>
      <c r="I87" s="40">
        <f t="shared" si="18"/>
        <v>72.62</v>
      </c>
      <c r="J87" s="40">
        <f t="shared" si="19"/>
        <v>8.2899999999999991</v>
      </c>
    </row>
    <row r="88" spans="1:10" x14ac:dyDescent="0.2">
      <c r="A88" s="41" t="s">
        <v>1134</v>
      </c>
      <c r="B88" s="39">
        <f>VLOOKUP(LEFT(_Cat2,3)&amp;$A26&amp;"92"&amp;State2,Sheet5!$A$2:$I$505,2,FALSE)</f>
        <v>1450606</v>
      </c>
      <c r="C88" s="39">
        <f>VLOOKUP(LEFT(_Cat2,3)&amp;$A26&amp;"92"&amp;State2,Sheet5!$A$2:$I$505,3,FALSE)</f>
        <v>28131</v>
      </c>
      <c r="D88" s="39">
        <f>VLOOKUP(LEFT(_Cat2,3)&amp;$A26&amp;"92"&amp;State2,Sheet5!$A$2:$I$505,4,FALSE)</f>
        <v>101046819</v>
      </c>
      <c r="E88" s="40">
        <f t="shared" si="14"/>
        <v>1.94</v>
      </c>
      <c r="F88" s="40">
        <f t="shared" si="15"/>
        <v>5.43</v>
      </c>
      <c r="G88" s="39">
        <f t="shared" si="16"/>
        <v>3592</v>
      </c>
      <c r="H88" s="40">
        <f t="shared" si="17"/>
        <v>-2.21</v>
      </c>
      <c r="I88" s="40">
        <f t="shared" si="18"/>
        <v>69.66</v>
      </c>
      <c r="J88" s="40">
        <f t="shared" si="19"/>
        <v>2.82</v>
      </c>
    </row>
    <row r="89" spans="1:10" x14ac:dyDescent="0.2">
      <c r="A89" s="41" t="s">
        <v>1135</v>
      </c>
      <c r="B89" s="39">
        <f>VLOOKUP(LEFT(_Cat2,3)&amp;$A27&amp;"92"&amp;State2,Sheet5!$A$2:$I$505,2,FALSE)</f>
        <v>1473887</v>
      </c>
      <c r="C89" s="39">
        <f>VLOOKUP(LEFT(_Cat2,3)&amp;$A27&amp;"92"&amp;State2,Sheet5!$A$2:$I$505,3,FALSE)</f>
        <v>26597</v>
      </c>
      <c r="D89" s="39">
        <f>VLOOKUP(LEFT(_Cat2,3)&amp;$A27&amp;"92"&amp;State2,Sheet5!$A$2:$I$505,4,FALSE)</f>
        <v>100665438</v>
      </c>
      <c r="E89" s="40">
        <f t="shared" si="14"/>
        <v>1.8</v>
      </c>
      <c r="F89" s="40">
        <f t="shared" si="15"/>
        <v>-3.74</v>
      </c>
      <c r="G89" s="39">
        <f t="shared" si="16"/>
        <v>3785</v>
      </c>
      <c r="H89" s="40">
        <f t="shared" si="17"/>
        <v>2.46</v>
      </c>
      <c r="I89" s="40">
        <f t="shared" si="18"/>
        <v>68.3</v>
      </c>
      <c r="J89" s="40">
        <f t="shared" si="19"/>
        <v>-1.03</v>
      </c>
    </row>
    <row r="90" spans="1:10" x14ac:dyDescent="0.2">
      <c r="A90" s="41" t="s">
        <v>1136</v>
      </c>
      <c r="B90" s="39">
        <f>VLOOKUP(LEFT(_Cat2,3)&amp;$A28&amp;"92"&amp;State2,Sheet5!$A$2:$I$505,2,FALSE)</f>
        <v>1509031</v>
      </c>
      <c r="C90" s="39">
        <f>VLOOKUP(LEFT(_Cat2,3)&amp;$A28&amp;"92"&amp;State2,Sheet5!$A$2:$I$505,3,FALSE)</f>
        <v>27559</v>
      </c>
      <c r="D90" s="39">
        <f>VLOOKUP(LEFT(_Cat2,3)&amp;$A28&amp;"92"&amp;State2,Sheet5!$A$2:$I$505,4,FALSE)</f>
        <v>107703074</v>
      </c>
      <c r="E90" s="40">
        <f t="shared" si="14"/>
        <v>1.83</v>
      </c>
      <c r="F90" s="40">
        <f t="shared" si="15"/>
        <v>-5.18</v>
      </c>
      <c r="G90" s="39">
        <f t="shared" si="16"/>
        <v>3908</v>
      </c>
      <c r="H90" s="40">
        <f t="shared" si="17"/>
        <v>9.16</v>
      </c>
      <c r="I90" s="40">
        <f t="shared" si="18"/>
        <v>71.37</v>
      </c>
      <c r="J90" s="40">
        <f t="shared" si="19"/>
        <v>3.18</v>
      </c>
    </row>
    <row r="91" spans="1:10" x14ac:dyDescent="0.2">
      <c r="A91" s="41" t="s">
        <v>1137</v>
      </c>
      <c r="B91" s="39">
        <f>VLOOKUP(LEFT(_Cat2,3)&amp;$A29&amp;"92"&amp;State2,Sheet5!$A$2:$I$505,2,FALSE)</f>
        <v>1549131</v>
      </c>
      <c r="C91" s="39">
        <f>VLOOKUP(LEFT(_Cat2,3)&amp;$A29&amp;"92"&amp;State2,Sheet5!$A$2:$I$505,3,FALSE)</f>
        <v>33145</v>
      </c>
      <c r="D91" s="39">
        <f>VLOOKUP(LEFT(_Cat2,3)&amp;$A29&amp;"92"&amp;State2,Sheet5!$A$2:$I$505,4,FALSE)</f>
        <v>118986560</v>
      </c>
      <c r="E91" s="40">
        <f t="shared" si="14"/>
        <v>2.14</v>
      </c>
      <c r="F91" s="40">
        <f t="shared" si="15"/>
        <v>-0.93</v>
      </c>
      <c r="G91" s="39">
        <f t="shared" si="16"/>
        <v>3590</v>
      </c>
      <c r="H91" s="40">
        <f t="shared" si="17"/>
        <v>6.59</v>
      </c>
      <c r="I91" s="40">
        <f t="shared" si="18"/>
        <v>76.81</v>
      </c>
      <c r="J91" s="40">
        <f t="shared" si="19"/>
        <v>5.77</v>
      </c>
    </row>
    <row r="92" spans="1:10" x14ac:dyDescent="0.2">
      <c r="A92" s="41" t="s">
        <v>1138</v>
      </c>
      <c r="B92" s="39">
        <f>VLOOKUP(LEFT(_Cat2,3)&amp;$A30&amp;"92"&amp;State2,Sheet5!$A$2:$I$505,2,FALSE)</f>
        <v>1576223</v>
      </c>
      <c r="C92" s="39">
        <f>VLOOKUP(LEFT(_Cat2,3)&amp;$A30&amp;"92"&amp;State2,Sheet5!$A$2:$I$505,3,FALSE)</f>
        <v>30685</v>
      </c>
      <c r="D92" s="39">
        <f>VLOOKUP(LEFT(_Cat2,3)&amp;$A30&amp;"92"&amp;State2,Sheet5!$A$2:$I$505,4,FALSE)</f>
        <v>115741416</v>
      </c>
      <c r="E92" s="40">
        <f t="shared" si="14"/>
        <v>1.95</v>
      </c>
      <c r="F92" s="40">
        <f t="shared" si="15"/>
        <v>0.52</v>
      </c>
      <c r="G92" s="39">
        <f t="shared" si="16"/>
        <v>3772</v>
      </c>
      <c r="H92" s="40">
        <f t="shared" si="17"/>
        <v>5.01</v>
      </c>
      <c r="I92" s="40">
        <f t="shared" si="18"/>
        <v>73.430000000000007</v>
      </c>
      <c r="J92" s="40">
        <f t="shared" si="19"/>
        <v>5.41</v>
      </c>
    </row>
    <row r="93" spans="1:10" x14ac:dyDescent="0.2">
      <c r="A93" s="41" t="s">
        <v>1139</v>
      </c>
      <c r="B93" s="39">
        <f>VLOOKUP(LEFT(_Cat2,3)&amp;$A31&amp;"92"&amp;State2,Sheet5!$A$2:$I$505,2,FALSE)</f>
        <v>1589035</v>
      </c>
      <c r="C93" s="39">
        <f>VLOOKUP(LEFT(_Cat2,3)&amp;$A31&amp;"92"&amp;State2,Sheet5!$A$2:$I$505,3,FALSE)</f>
        <v>29599</v>
      </c>
      <c r="D93" s="39">
        <f>VLOOKUP(LEFT(_Cat2,3)&amp;$A31&amp;"92"&amp;State2,Sheet5!$A$2:$I$505,4,FALSE)</f>
        <v>121354907</v>
      </c>
      <c r="E93" s="40">
        <f t="shared" si="14"/>
        <v>1.86</v>
      </c>
      <c r="F93" s="40">
        <f t="shared" si="15"/>
        <v>3.33</v>
      </c>
      <c r="G93" s="39">
        <f t="shared" si="16"/>
        <v>4100</v>
      </c>
      <c r="H93" s="40">
        <f t="shared" si="17"/>
        <v>8.32</v>
      </c>
      <c r="I93" s="40">
        <f t="shared" si="18"/>
        <v>76.37</v>
      </c>
      <c r="J93" s="40">
        <f t="shared" si="19"/>
        <v>11.82</v>
      </c>
    </row>
    <row r="94" spans="1:10" x14ac:dyDescent="0.2">
      <c r="A94" s="41" t="s">
        <v>1140</v>
      </c>
    </row>
    <row r="95" spans="1:10" x14ac:dyDescent="0.2">
      <c r="A95" s="41" t="s">
        <v>1141</v>
      </c>
    </row>
    <row r="97" spans="1:10" x14ac:dyDescent="0.2">
      <c r="A97" s="18"/>
      <c r="B97" s="19"/>
      <c r="C97" s="19"/>
      <c r="D97" s="19"/>
      <c r="E97" s="20"/>
      <c r="F97" s="20" t="s">
        <v>59</v>
      </c>
      <c r="G97" s="19"/>
      <c r="H97" s="20" t="s">
        <v>59</v>
      </c>
      <c r="I97" s="20"/>
      <c r="J97" s="20" t="s">
        <v>59</v>
      </c>
    </row>
    <row r="98" spans="1:10" x14ac:dyDescent="0.2">
      <c r="B98" s="19" t="s">
        <v>60</v>
      </c>
      <c r="C98" s="19" t="s">
        <v>61</v>
      </c>
      <c r="D98" s="19"/>
      <c r="E98" s="20" t="s">
        <v>1</v>
      </c>
      <c r="F98" s="20" t="s">
        <v>62</v>
      </c>
      <c r="G98" s="70" t="s">
        <v>1</v>
      </c>
      <c r="H98" s="20" t="s">
        <v>62</v>
      </c>
      <c r="I98" s="20"/>
      <c r="J98" s="20" t="s">
        <v>62</v>
      </c>
    </row>
    <row r="99" spans="1:10" x14ac:dyDescent="0.2">
      <c r="A99" s="64" t="s">
        <v>1148</v>
      </c>
      <c r="B99" s="19" t="s">
        <v>63</v>
      </c>
      <c r="C99" s="19" t="s">
        <v>1</v>
      </c>
      <c r="D99" s="19" t="s">
        <v>1</v>
      </c>
      <c r="E99" s="20" t="s">
        <v>4</v>
      </c>
      <c r="F99" s="20" t="s">
        <v>64</v>
      </c>
      <c r="G99" s="70" t="s">
        <v>4</v>
      </c>
      <c r="H99" s="20" t="s">
        <v>64</v>
      </c>
      <c r="I99" s="20" t="s">
        <v>3</v>
      </c>
      <c r="J99" s="20" t="s">
        <v>64</v>
      </c>
    </row>
    <row r="100" spans="1:10" x14ac:dyDescent="0.2">
      <c r="A100" s="66" t="s">
        <v>12</v>
      </c>
      <c r="B100" s="71" t="s">
        <v>65</v>
      </c>
      <c r="C100" s="71" t="s">
        <v>66</v>
      </c>
      <c r="D100" s="71" t="s">
        <v>67</v>
      </c>
      <c r="E100" s="72" t="s">
        <v>6</v>
      </c>
      <c r="F100" s="72" t="s">
        <v>0</v>
      </c>
      <c r="G100" s="73" t="s">
        <v>23</v>
      </c>
      <c r="H100" s="72" t="s">
        <v>0</v>
      </c>
      <c r="I100" s="72" t="s">
        <v>68</v>
      </c>
      <c r="J100" s="72" t="s">
        <v>0</v>
      </c>
    </row>
    <row r="102" spans="1:10" x14ac:dyDescent="0.2">
      <c r="A102" s="41" t="s">
        <v>1122</v>
      </c>
      <c r="B102" s="39">
        <f t="shared" ref="B102:D117" si="20">SUM(B73:B76)</f>
        <v>4569997</v>
      </c>
      <c r="C102" s="39">
        <f t="shared" si="20"/>
        <v>88675</v>
      </c>
      <c r="D102" s="39">
        <f t="shared" si="20"/>
        <v>281948282</v>
      </c>
      <c r="E102" s="40">
        <f>IF(B102=0,0,ROUND((C102/B102)*100,2))</f>
        <v>1.94</v>
      </c>
      <c r="F102" s="40" t="str">
        <f>IF(ISERR((E98-E102)/E98),"*****",ROUND(-((E98-E102)/E98)*100,2))</f>
        <v>*****</v>
      </c>
      <c r="G102" s="39">
        <f>IF(C102=0,0,ROUND(D102/C102,0))</f>
        <v>3180</v>
      </c>
      <c r="H102" s="40" t="str">
        <f>IF(ISERR((G98-G102)/G98),"******",ROUND(-((G98-G102)/G98)*100,2))</f>
        <v>******</v>
      </c>
      <c r="I102" s="40">
        <f>IF(B102=0,0,ROUND(D102/B102,2))</f>
        <v>61.7</v>
      </c>
      <c r="J102" s="40" t="str">
        <f>IF(ISERR((I98-I102)/I98),"******",ROUND(-((I98-I102)/I98)*100,2))</f>
        <v>******</v>
      </c>
    </row>
    <row r="103" spans="1:10" x14ac:dyDescent="0.2">
      <c r="A103" s="41" t="s">
        <v>1123</v>
      </c>
      <c r="B103" s="39">
        <f t="shared" si="20"/>
        <v>4606399</v>
      </c>
      <c r="C103" s="39">
        <f t="shared" si="20"/>
        <v>88644</v>
      </c>
      <c r="D103" s="39">
        <f t="shared" si="20"/>
        <v>290972117</v>
      </c>
      <c r="E103" s="40">
        <f t="shared" ref="E103:E119" si="21">IF(B103=0,0,ROUND((C103/B103)*100,2))</f>
        <v>1.92</v>
      </c>
      <c r="F103" s="40" t="str">
        <f t="shared" ref="F103:F119" si="22">IF(ISERR((E99-E103)/E99),"*****",ROUND(-((E99-E103)/E99)*100,2))</f>
        <v>*****</v>
      </c>
      <c r="G103" s="39">
        <f t="shared" ref="G103:G119" si="23">IF(C103=0,0,ROUND(D103/C103,0))</f>
        <v>3282</v>
      </c>
      <c r="H103" s="40" t="str">
        <f t="shared" ref="H103:H119" si="24">IF(ISERR((G99-G103)/G99),"******",ROUND(-((G99-G103)/G99)*100,2))</f>
        <v>******</v>
      </c>
      <c r="I103" s="40">
        <f t="shared" ref="I103:I119" si="25">IF(B103=0,0,ROUND(D103/B103,2))</f>
        <v>63.17</v>
      </c>
      <c r="J103" s="40" t="str">
        <f t="shared" ref="J103:J119" si="26">IF(ISERR((I99-I103)/I99),"******",ROUND(-((I99-I103)/I99)*100,2))</f>
        <v>******</v>
      </c>
    </row>
    <row r="104" spans="1:10" x14ac:dyDescent="0.2">
      <c r="A104" s="41" t="s">
        <v>1124</v>
      </c>
      <c r="B104" s="39">
        <f t="shared" si="20"/>
        <v>4655372</v>
      </c>
      <c r="C104" s="39">
        <f t="shared" si="20"/>
        <v>88931</v>
      </c>
      <c r="D104" s="39">
        <f t="shared" si="20"/>
        <v>299111122</v>
      </c>
      <c r="E104" s="40">
        <f t="shared" si="21"/>
        <v>1.91</v>
      </c>
      <c r="F104" s="40" t="str">
        <f t="shared" si="22"/>
        <v>*****</v>
      </c>
      <c r="G104" s="39">
        <f t="shared" si="23"/>
        <v>3363</v>
      </c>
      <c r="H104" s="40" t="str">
        <f t="shared" si="24"/>
        <v>******</v>
      </c>
      <c r="I104" s="40">
        <f t="shared" si="25"/>
        <v>64.25</v>
      </c>
      <c r="J104" s="40" t="str">
        <f t="shared" si="26"/>
        <v>******</v>
      </c>
    </row>
    <row r="105" spans="1:10" x14ac:dyDescent="0.2">
      <c r="A105" s="41" t="s">
        <v>1125</v>
      </c>
      <c r="B105" s="39">
        <f t="shared" si="20"/>
        <v>4710863</v>
      </c>
      <c r="C105" s="39">
        <f t="shared" si="20"/>
        <v>90562</v>
      </c>
      <c r="D105" s="39">
        <f t="shared" si="20"/>
        <v>309429558</v>
      </c>
      <c r="E105" s="40">
        <f t="shared" si="21"/>
        <v>1.92</v>
      </c>
      <c r="F105" s="40" t="str">
        <f t="shared" si="22"/>
        <v>*****</v>
      </c>
      <c r="G105" s="39">
        <f t="shared" si="23"/>
        <v>3417</v>
      </c>
      <c r="H105" s="40" t="str">
        <f t="shared" si="24"/>
        <v>******</v>
      </c>
      <c r="I105" s="40">
        <f t="shared" si="25"/>
        <v>65.680000000000007</v>
      </c>
      <c r="J105" s="40" t="str">
        <f t="shared" si="26"/>
        <v>******</v>
      </c>
    </row>
    <row r="106" spans="1:10" x14ac:dyDescent="0.2">
      <c r="A106" s="41" t="s">
        <v>1126</v>
      </c>
      <c r="B106" s="39">
        <f t="shared" si="20"/>
        <v>4776785</v>
      </c>
      <c r="C106" s="39">
        <f t="shared" si="20"/>
        <v>91713</v>
      </c>
      <c r="D106" s="39">
        <f t="shared" si="20"/>
        <v>315472355</v>
      </c>
      <c r="E106" s="40">
        <f t="shared" si="21"/>
        <v>1.92</v>
      </c>
      <c r="F106" s="40">
        <f t="shared" si="22"/>
        <v>-1.03</v>
      </c>
      <c r="G106" s="39">
        <f t="shared" si="23"/>
        <v>3440</v>
      </c>
      <c r="H106" s="40">
        <f t="shared" si="24"/>
        <v>8.18</v>
      </c>
      <c r="I106" s="40">
        <f t="shared" si="25"/>
        <v>66.040000000000006</v>
      </c>
      <c r="J106" s="40">
        <f t="shared" si="26"/>
        <v>7.03</v>
      </c>
    </row>
    <row r="107" spans="1:10" x14ac:dyDescent="0.2">
      <c r="A107" s="41" t="s">
        <v>1127</v>
      </c>
      <c r="B107" s="39">
        <f t="shared" si="20"/>
        <v>4849985</v>
      </c>
      <c r="C107" s="39">
        <f t="shared" si="20"/>
        <v>93338</v>
      </c>
      <c r="D107" s="39">
        <f t="shared" si="20"/>
        <v>321463355</v>
      </c>
      <c r="E107" s="40">
        <f t="shared" si="21"/>
        <v>1.92</v>
      </c>
      <c r="F107" s="40">
        <f t="shared" si="22"/>
        <v>0</v>
      </c>
      <c r="G107" s="39">
        <f t="shared" si="23"/>
        <v>3444</v>
      </c>
      <c r="H107" s="40">
        <f t="shared" si="24"/>
        <v>4.9400000000000004</v>
      </c>
      <c r="I107" s="40">
        <f t="shared" si="25"/>
        <v>66.28</v>
      </c>
      <c r="J107" s="40">
        <f t="shared" si="26"/>
        <v>4.92</v>
      </c>
    </row>
    <row r="108" spans="1:10" x14ac:dyDescent="0.2">
      <c r="A108" s="41" t="s">
        <v>1128</v>
      </c>
      <c r="B108" s="39">
        <f t="shared" si="20"/>
        <v>4931054</v>
      </c>
      <c r="C108" s="39">
        <f t="shared" si="20"/>
        <v>95009</v>
      </c>
      <c r="D108" s="39">
        <f t="shared" si="20"/>
        <v>327523578</v>
      </c>
      <c r="E108" s="40">
        <f t="shared" si="21"/>
        <v>1.93</v>
      </c>
      <c r="F108" s="40">
        <f t="shared" si="22"/>
        <v>1.05</v>
      </c>
      <c r="G108" s="39">
        <f t="shared" si="23"/>
        <v>3447</v>
      </c>
      <c r="H108" s="40">
        <f t="shared" si="24"/>
        <v>2.5</v>
      </c>
      <c r="I108" s="40">
        <f t="shared" si="25"/>
        <v>66.42</v>
      </c>
      <c r="J108" s="40">
        <f t="shared" si="26"/>
        <v>3.38</v>
      </c>
    </row>
    <row r="109" spans="1:10" x14ac:dyDescent="0.2">
      <c r="A109" s="41" t="s">
        <v>1129</v>
      </c>
      <c r="B109" s="39">
        <f t="shared" si="20"/>
        <v>5019375</v>
      </c>
      <c r="C109" s="39">
        <f t="shared" si="20"/>
        <v>95756</v>
      </c>
      <c r="D109" s="39">
        <f t="shared" si="20"/>
        <v>331761994</v>
      </c>
      <c r="E109" s="40">
        <f t="shared" si="21"/>
        <v>1.91</v>
      </c>
      <c r="F109" s="40">
        <f t="shared" si="22"/>
        <v>-0.52</v>
      </c>
      <c r="G109" s="39">
        <f t="shared" si="23"/>
        <v>3465</v>
      </c>
      <c r="H109" s="40">
        <f t="shared" si="24"/>
        <v>1.4</v>
      </c>
      <c r="I109" s="40">
        <f t="shared" si="25"/>
        <v>66.099999999999994</v>
      </c>
      <c r="J109" s="40">
        <f t="shared" si="26"/>
        <v>0.64</v>
      </c>
    </row>
    <row r="110" spans="1:10" x14ac:dyDescent="0.2">
      <c r="A110" s="41" t="s">
        <v>1130</v>
      </c>
      <c r="B110" s="39">
        <f t="shared" si="20"/>
        <v>5107734</v>
      </c>
      <c r="C110" s="39">
        <f t="shared" si="20"/>
        <v>97321</v>
      </c>
      <c r="D110" s="39">
        <f t="shared" si="20"/>
        <v>342334837</v>
      </c>
      <c r="E110" s="40">
        <f t="shared" si="21"/>
        <v>1.91</v>
      </c>
      <c r="F110" s="40">
        <f t="shared" si="22"/>
        <v>-0.52</v>
      </c>
      <c r="G110" s="39">
        <f t="shared" si="23"/>
        <v>3518</v>
      </c>
      <c r="H110" s="40">
        <f t="shared" si="24"/>
        <v>2.27</v>
      </c>
      <c r="I110" s="40">
        <f t="shared" si="25"/>
        <v>67.02</v>
      </c>
      <c r="J110" s="40">
        <f t="shared" si="26"/>
        <v>1.48</v>
      </c>
    </row>
    <row r="111" spans="1:10" x14ac:dyDescent="0.2">
      <c r="A111" s="41" t="s">
        <v>1131</v>
      </c>
      <c r="B111" s="39">
        <f t="shared" si="20"/>
        <v>5197803</v>
      </c>
      <c r="C111" s="39">
        <f t="shared" si="20"/>
        <v>99007</v>
      </c>
      <c r="D111" s="39">
        <f t="shared" si="20"/>
        <v>349949370</v>
      </c>
      <c r="E111" s="40">
        <f t="shared" si="21"/>
        <v>1.9</v>
      </c>
      <c r="F111" s="40">
        <f t="shared" si="22"/>
        <v>-1.04</v>
      </c>
      <c r="G111" s="39">
        <f t="shared" si="23"/>
        <v>3535</v>
      </c>
      <c r="H111" s="40">
        <f t="shared" si="24"/>
        <v>2.64</v>
      </c>
      <c r="I111" s="40">
        <f t="shared" si="25"/>
        <v>67.33</v>
      </c>
      <c r="J111" s="40">
        <f t="shared" si="26"/>
        <v>1.58</v>
      </c>
    </row>
    <row r="112" spans="1:10" x14ac:dyDescent="0.2">
      <c r="A112" s="41" t="s">
        <v>1132</v>
      </c>
      <c r="B112" s="39">
        <f t="shared" si="20"/>
        <v>5288126</v>
      </c>
      <c r="C112" s="39">
        <f t="shared" si="20"/>
        <v>101931</v>
      </c>
      <c r="D112" s="39">
        <f t="shared" si="20"/>
        <v>360985511</v>
      </c>
      <c r="E112" s="40">
        <f t="shared" si="21"/>
        <v>1.93</v>
      </c>
      <c r="F112" s="40">
        <f t="shared" si="22"/>
        <v>0</v>
      </c>
      <c r="G112" s="39">
        <f t="shared" si="23"/>
        <v>3541</v>
      </c>
      <c r="H112" s="40">
        <f t="shared" si="24"/>
        <v>2.73</v>
      </c>
      <c r="I112" s="40">
        <f t="shared" si="25"/>
        <v>68.260000000000005</v>
      </c>
      <c r="J112" s="40">
        <f t="shared" si="26"/>
        <v>2.77</v>
      </c>
    </row>
    <row r="113" spans="1:11" x14ac:dyDescent="0.2">
      <c r="A113" s="41" t="s">
        <v>1133</v>
      </c>
      <c r="B113" s="39">
        <f t="shared" si="20"/>
        <v>5381024</v>
      </c>
      <c r="C113" s="39">
        <f t="shared" si="20"/>
        <v>105067</v>
      </c>
      <c r="D113" s="39">
        <f t="shared" si="20"/>
        <v>374899595</v>
      </c>
      <c r="E113" s="40">
        <f t="shared" si="21"/>
        <v>1.95</v>
      </c>
      <c r="F113" s="40">
        <f t="shared" si="22"/>
        <v>2.09</v>
      </c>
      <c r="G113" s="39">
        <f t="shared" si="23"/>
        <v>3568</v>
      </c>
      <c r="H113" s="40">
        <f t="shared" si="24"/>
        <v>2.97</v>
      </c>
      <c r="I113" s="40">
        <f t="shared" si="25"/>
        <v>69.67</v>
      </c>
      <c r="J113" s="40">
        <f t="shared" si="26"/>
        <v>5.4</v>
      </c>
    </row>
    <row r="114" spans="1:11" x14ac:dyDescent="0.2">
      <c r="A114" s="41" t="s">
        <v>1134</v>
      </c>
      <c r="B114" s="39">
        <f t="shared" si="20"/>
        <v>5519093</v>
      </c>
      <c r="C114" s="39">
        <f t="shared" si="20"/>
        <v>108987</v>
      </c>
      <c r="D114" s="39">
        <f t="shared" si="20"/>
        <v>387020610</v>
      </c>
      <c r="E114" s="40">
        <f t="shared" si="21"/>
        <v>1.97</v>
      </c>
      <c r="F114" s="40">
        <f t="shared" si="22"/>
        <v>3.14</v>
      </c>
      <c r="G114" s="39">
        <f t="shared" si="23"/>
        <v>3551</v>
      </c>
      <c r="H114" s="40">
        <f t="shared" si="24"/>
        <v>0.94</v>
      </c>
      <c r="I114" s="40">
        <f t="shared" si="25"/>
        <v>70.12</v>
      </c>
      <c r="J114" s="40">
        <f t="shared" si="26"/>
        <v>4.63</v>
      </c>
    </row>
    <row r="115" spans="1:11" x14ac:dyDescent="0.2">
      <c r="A115" s="41" t="s">
        <v>1135</v>
      </c>
      <c r="B115" s="39">
        <f t="shared" si="20"/>
        <v>5664353</v>
      </c>
      <c r="C115" s="39">
        <f t="shared" si="20"/>
        <v>110764</v>
      </c>
      <c r="D115" s="39">
        <f t="shared" si="20"/>
        <v>395991550</v>
      </c>
      <c r="E115" s="40">
        <f t="shared" si="21"/>
        <v>1.96</v>
      </c>
      <c r="F115" s="40">
        <f t="shared" si="22"/>
        <v>3.16</v>
      </c>
      <c r="G115" s="39">
        <f t="shared" si="23"/>
        <v>3575</v>
      </c>
      <c r="H115" s="40">
        <f t="shared" si="24"/>
        <v>1.1299999999999999</v>
      </c>
      <c r="I115" s="40">
        <f t="shared" si="25"/>
        <v>69.91</v>
      </c>
      <c r="J115" s="40">
        <f t="shared" si="26"/>
        <v>3.83</v>
      </c>
    </row>
    <row r="116" spans="1:11" x14ac:dyDescent="0.2">
      <c r="A116" s="41" t="s">
        <v>1136</v>
      </c>
      <c r="B116" s="39">
        <f t="shared" si="20"/>
        <v>5815783</v>
      </c>
      <c r="C116" s="39">
        <f t="shared" si="20"/>
        <v>112091</v>
      </c>
      <c r="D116" s="39">
        <f t="shared" si="20"/>
        <v>409788232</v>
      </c>
      <c r="E116" s="40">
        <f t="shared" si="21"/>
        <v>1.93</v>
      </c>
      <c r="F116" s="40">
        <f t="shared" si="22"/>
        <v>0</v>
      </c>
      <c r="G116" s="39">
        <f t="shared" si="23"/>
        <v>3656</v>
      </c>
      <c r="H116" s="40">
        <f t="shared" si="24"/>
        <v>3.25</v>
      </c>
      <c r="I116" s="40">
        <f t="shared" si="25"/>
        <v>70.459999999999994</v>
      </c>
      <c r="J116" s="40">
        <f t="shared" si="26"/>
        <v>3.22</v>
      </c>
    </row>
    <row r="117" spans="1:11" x14ac:dyDescent="0.2">
      <c r="A117" s="41" t="s">
        <v>1137</v>
      </c>
      <c r="B117" s="39">
        <f t="shared" si="20"/>
        <v>5982655</v>
      </c>
      <c r="C117" s="39">
        <f t="shared" si="20"/>
        <v>115432</v>
      </c>
      <c r="D117" s="39">
        <f t="shared" si="20"/>
        <v>428401891</v>
      </c>
      <c r="E117" s="40">
        <f t="shared" si="21"/>
        <v>1.93</v>
      </c>
      <c r="F117" s="40">
        <f t="shared" si="22"/>
        <v>-1.03</v>
      </c>
      <c r="G117" s="39">
        <f t="shared" si="23"/>
        <v>3711</v>
      </c>
      <c r="H117" s="40">
        <f t="shared" si="24"/>
        <v>4.01</v>
      </c>
      <c r="I117" s="40">
        <f t="shared" si="25"/>
        <v>71.61</v>
      </c>
      <c r="J117" s="40">
        <f t="shared" si="26"/>
        <v>2.78</v>
      </c>
    </row>
    <row r="118" spans="1:11" x14ac:dyDescent="0.2">
      <c r="A118" s="41" t="s">
        <v>1138</v>
      </c>
      <c r="B118" s="39">
        <f t="shared" ref="B118:D119" si="27">SUM(B89:B92)</f>
        <v>6108272</v>
      </c>
      <c r="C118" s="39">
        <f t="shared" si="27"/>
        <v>117986</v>
      </c>
      <c r="D118" s="39">
        <f t="shared" si="27"/>
        <v>443096488</v>
      </c>
      <c r="E118" s="40">
        <f t="shared" si="21"/>
        <v>1.93</v>
      </c>
      <c r="F118" s="40">
        <f t="shared" si="22"/>
        <v>-2.0299999999999998</v>
      </c>
      <c r="G118" s="39">
        <f t="shared" si="23"/>
        <v>3756</v>
      </c>
      <c r="H118" s="40">
        <f t="shared" si="24"/>
        <v>5.77</v>
      </c>
      <c r="I118" s="40">
        <f t="shared" si="25"/>
        <v>72.540000000000006</v>
      </c>
      <c r="J118" s="40">
        <f t="shared" si="26"/>
        <v>3.45</v>
      </c>
    </row>
    <row r="119" spans="1:11" x14ac:dyDescent="0.2">
      <c r="A119" s="41" t="s">
        <v>1139</v>
      </c>
      <c r="B119" s="39">
        <f t="shared" si="27"/>
        <v>6223420</v>
      </c>
      <c r="C119" s="39">
        <f t="shared" si="27"/>
        <v>120988</v>
      </c>
      <c r="D119" s="39">
        <f t="shared" si="27"/>
        <v>463785957</v>
      </c>
      <c r="E119" s="40">
        <f t="shared" si="21"/>
        <v>1.94</v>
      </c>
      <c r="F119" s="40">
        <f t="shared" si="22"/>
        <v>-1.02</v>
      </c>
      <c r="G119" s="39">
        <f t="shared" si="23"/>
        <v>3833</v>
      </c>
      <c r="H119" s="40">
        <f t="shared" si="24"/>
        <v>7.22</v>
      </c>
      <c r="I119" s="40">
        <f t="shared" si="25"/>
        <v>74.52</v>
      </c>
      <c r="J119" s="40">
        <f t="shared" si="26"/>
        <v>6.59</v>
      </c>
    </row>
    <row r="120" spans="1:11" x14ac:dyDescent="0.2">
      <c r="A120" s="41" t="s">
        <v>1140</v>
      </c>
    </row>
    <row r="121" spans="1:11" x14ac:dyDescent="0.2">
      <c r="A121" s="41" t="s">
        <v>1141</v>
      </c>
    </row>
    <row r="126" spans="1:11" ht="13.5" x14ac:dyDescent="0.2">
      <c r="A126" s="81" t="s">
        <v>53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5"/>
    </row>
    <row r="127" spans="1:11" x14ac:dyDescent="0.2">
      <c r="A127" s="83" t="s">
        <v>58</v>
      </c>
      <c r="B127" s="82"/>
      <c r="C127" s="82"/>
      <c r="D127" s="82"/>
      <c r="E127" s="82"/>
      <c r="F127" s="82"/>
      <c r="G127" s="82"/>
      <c r="H127" s="82"/>
      <c r="I127" s="82"/>
      <c r="J127" s="82"/>
      <c r="K127" s="5"/>
    </row>
    <row r="128" spans="1:11" x14ac:dyDescent="0.2">
      <c r="A128" s="45"/>
      <c r="B128" s="15"/>
      <c r="C128" s="15"/>
      <c r="D128" s="15"/>
      <c r="E128" s="83" t="s">
        <v>1153</v>
      </c>
      <c r="F128" s="84"/>
      <c r="G128" s="85"/>
      <c r="H128" s="16"/>
      <c r="I128" s="16"/>
      <c r="J128" s="16"/>
    </row>
    <row r="129" spans="1:10" x14ac:dyDescent="0.2">
      <c r="A129" s="17"/>
      <c r="B129" s="15"/>
      <c r="C129" s="34"/>
      <c r="D129" s="15"/>
      <c r="G129" s="15"/>
      <c r="H129" s="16"/>
      <c r="I129" s="16"/>
      <c r="J129" s="16"/>
    </row>
    <row r="130" spans="1:10" x14ac:dyDescent="0.2">
      <c r="A130" s="18"/>
      <c r="B130" s="19"/>
      <c r="C130" s="19"/>
      <c r="D130" s="19"/>
      <c r="E130" s="20"/>
      <c r="F130" s="20" t="s">
        <v>59</v>
      </c>
      <c r="G130" s="19"/>
      <c r="H130" s="20" t="s">
        <v>59</v>
      </c>
      <c r="I130" s="20"/>
      <c r="J130" s="20" t="s">
        <v>59</v>
      </c>
    </row>
    <row r="131" spans="1:10" x14ac:dyDescent="0.2">
      <c r="B131" s="19" t="s">
        <v>60</v>
      </c>
      <c r="C131" s="19" t="s">
        <v>61</v>
      </c>
      <c r="D131" s="19"/>
      <c r="E131" s="20" t="s">
        <v>1</v>
      </c>
      <c r="F131" s="20" t="s">
        <v>62</v>
      </c>
      <c r="G131" s="70" t="s">
        <v>1</v>
      </c>
      <c r="H131" s="20" t="s">
        <v>62</v>
      </c>
      <c r="I131" s="20"/>
      <c r="J131" s="20" t="s">
        <v>62</v>
      </c>
    </row>
    <row r="132" spans="1:10" x14ac:dyDescent="0.2">
      <c r="A132" s="64" t="s">
        <v>13</v>
      </c>
      <c r="B132" s="19" t="s">
        <v>63</v>
      </c>
      <c r="C132" s="19" t="s">
        <v>1</v>
      </c>
      <c r="D132" s="19" t="s">
        <v>1</v>
      </c>
      <c r="E132" s="20" t="s">
        <v>4</v>
      </c>
      <c r="F132" s="20" t="s">
        <v>64</v>
      </c>
      <c r="G132" s="70" t="s">
        <v>4</v>
      </c>
      <c r="H132" s="20" t="s">
        <v>64</v>
      </c>
      <c r="I132" s="20" t="s">
        <v>3</v>
      </c>
      <c r="J132" s="20" t="s">
        <v>64</v>
      </c>
    </row>
    <row r="133" spans="1:10" x14ac:dyDescent="0.2">
      <c r="A133" s="66" t="s">
        <v>12</v>
      </c>
      <c r="B133" s="71" t="s">
        <v>65</v>
      </c>
      <c r="C133" s="71" t="s">
        <v>66</v>
      </c>
      <c r="D133" s="71" t="s">
        <v>67</v>
      </c>
      <c r="E133" s="72" t="s">
        <v>6</v>
      </c>
      <c r="F133" s="72" t="s">
        <v>0</v>
      </c>
      <c r="G133" s="73" t="s">
        <v>23</v>
      </c>
      <c r="H133" s="72" t="s">
        <v>0</v>
      </c>
      <c r="I133" s="72" t="s">
        <v>68</v>
      </c>
      <c r="J133" s="72" t="s">
        <v>0</v>
      </c>
    </row>
    <row r="135" spans="1:10" x14ac:dyDescent="0.2">
      <c r="A135" s="41" t="s">
        <v>1144</v>
      </c>
      <c r="B135" s="39">
        <f>VLOOKUP(LEFT(_Cat2,3)&amp;$A11&amp;"93"&amp;State2,Sheet5!$A$2:$I$505,2,FALSE)</f>
        <v>672111</v>
      </c>
      <c r="C135" s="39">
        <f>VLOOKUP(LEFT(_Cat2,3)&amp;$A11&amp;"93"&amp;State2,Sheet5!$A$2:$I$505,3,FALSE)</f>
        <v>21704</v>
      </c>
      <c r="D135" s="39">
        <f>VLOOKUP(LEFT(_Cat2,3)&amp;$A11&amp;"93"&amp;State2,Sheet5!$A$2:$I$505,4,FALSE)</f>
        <v>81270991</v>
      </c>
      <c r="E135" s="40">
        <f>IF(B135=0,0,ROUND((C135/B135)*100,2))</f>
        <v>3.23</v>
      </c>
      <c r="F135" s="40" t="str">
        <f>IF(ISERR((E131-E135)/E131),"*****",ROUND(-((E131-E135)/E131)*100,2))</f>
        <v>*****</v>
      </c>
      <c r="G135" s="39">
        <f>IF(C135=0,0,ROUND(D135/C135,0))</f>
        <v>3745</v>
      </c>
      <c r="H135" s="40" t="str">
        <f>IF(ISERR((G131-G135)/G131),"******",ROUND(-((G131-G135)/G131)*100,2))</f>
        <v>******</v>
      </c>
      <c r="I135" s="40">
        <f>IF(B135=0,0,ROUND(D135/B135,2))</f>
        <v>120.92</v>
      </c>
      <c r="J135" s="40" t="str">
        <f>IF(ISERR((I131-I135)/I131),"******",ROUND(-((I131-I135)/I131)*100,2))</f>
        <v>******</v>
      </c>
    </row>
    <row r="136" spans="1:10" x14ac:dyDescent="0.2">
      <c r="A136" s="41" t="s">
        <v>1145</v>
      </c>
      <c r="B136" s="39">
        <f>VLOOKUP(LEFT(_Cat2,3)&amp;$A12&amp;"93"&amp;State2,Sheet5!$A$2:$I$505,2,FALSE)</f>
        <v>680334</v>
      </c>
      <c r="C136" s="39">
        <f>VLOOKUP(LEFT(_Cat2,3)&amp;$A12&amp;"93"&amp;State2,Sheet5!$A$2:$I$505,3,FALSE)</f>
        <v>20606</v>
      </c>
      <c r="D136" s="39">
        <f>VLOOKUP(LEFT(_Cat2,3)&amp;$A12&amp;"93"&amp;State2,Sheet5!$A$2:$I$505,4,FALSE)</f>
        <v>77198012</v>
      </c>
      <c r="E136" s="40">
        <f t="shared" ref="E136:E155" si="28">IF(B136=0,0,ROUND((C136/B136)*100,2))</f>
        <v>3.03</v>
      </c>
      <c r="F136" s="40" t="str">
        <f t="shared" ref="F136:F155" si="29">IF(ISERR((E132-E136)/E132),"*****",ROUND(-((E132-E136)/E132)*100,2))</f>
        <v>*****</v>
      </c>
      <c r="G136" s="39">
        <f t="shared" ref="G136:G155" si="30">IF(C136=0,0,ROUND(D136/C136,0))</f>
        <v>3746</v>
      </c>
      <c r="H136" s="40" t="str">
        <f t="shared" ref="H136:H155" si="31">IF(ISERR((G132-G136)/G132),"******",ROUND(-((G132-G136)/G132)*100,2))</f>
        <v>******</v>
      </c>
      <c r="I136" s="40">
        <f t="shared" ref="I136:I155" si="32">IF(B136=0,0,ROUND(D136/B136,2))</f>
        <v>113.47</v>
      </c>
      <c r="J136" s="40" t="str">
        <f t="shared" ref="J136:J155" si="33">IF(ISERR((I132-I136)/I132),"******",ROUND(-((I132-I136)/I132)*100,2))</f>
        <v>******</v>
      </c>
    </row>
    <row r="137" spans="1:10" x14ac:dyDescent="0.2">
      <c r="A137" s="41" t="s">
        <v>1146</v>
      </c>
      <c r="B137" s="39">
        <f>VLOOKUP(LEFT(_Cat2,3)&amp;$A13&amp;"93"&amp;State2,Sheet5!$A$2:$I$505,2,FALSE)</f>
        <v>690272</v>
      </c>
      <c r="C137" s="39">
        <f>VLOOKUP(LEFT(_Cat2,3)&amp;$A13&amp;"93"&amp;State2,Sheet5!$A$2:$I$505,3,FALSE)</f>
        <v>22039</v>
      </c>
      <c r="D137" s="39">
        <f>VLOOKUP(LEFT(_Cat2,3)&amp;$A13&amp;"93"&amp;State2,Sheet5!$A$2:$I$505,4,FALSE)</f>
        <v>77601494</v>
      </c>
      <c r="E137" s="40">
        <f t="shared" si="28"/>
        <v>3.19</v>
      </c>
      <c r="F137" s="40" t="str">
        <f t="shared" si="29"/>
        <v>*****</v>
      </c>
      <c r="G137" s="39">
        <f t="shared" si="30"/>
        <v>3521</v>
      </c>
      <c r="H137" s="40" t="str">
        <f t="shared" si="31"/>
        <v>******</v>
      </c>
      <c r="I137" s="40">
        <f t="shared" si="32"/>
        <v>112.42</v>
      </c>
      <c r="J137" s="40" t="str">
        <f t="shared" si="33"/>
        <v>******</v>
      </c>
    </row>
    <row r="138" spans="1:10" x14ac:dyDescent="0.2">
      <c r="A138" s="41" t="s">
        <v>1122</v>
      </c>
      <c r="B138" s="39">
        <f>VLOOKUP(LEFT(_Cat2,3)&amp;$A14&amp;"93"&amp;State2,Sheet5!$A$2:$I$505,2,FALSE)</f>
        <v>699001</v>
      </c>
      <c r="C138" s="39">
        <f>VLOOKUP(LEFT(_Cat2,3)&amp;$A14&amp;"93"&amp;State2,Sheet5!$A$2:$I$505,3,FALSE)</f>
        <v>20527</v>
      </c>
      <c r="D138" s="39">
        <f>VLOOKUP(LEFT(_Cat2,3)&amp;$A14&amp;"93"&amp;State2,Sheet5!$A$2:$I$505,4,FALSE)</f>
        <v>78095228</v>
      </c>
      <c r="E138" s="40">
        <f t="shared" si="28"/>
        <v>2.94</v>
      </c>
      <c r="F138" s="40" t="str">
        <f t="shared" si="29"/>
        <v>*****</v>
      </c>
      <c r="G138" s="39">
        <f t="shared" si="30"/>
        <v>3805</v>
      </c>
      <c r="H138" s="40" t="str">
        <f t="shared" si="31"/>
        <v>******</v>
      </c>
      <c r="I138" s="40">
        <f t="shared" si="32"/>
        <v>111.72</v>
      </c>
      <c r="J138" s="40" t="str">
        <f t="shared" si="33"/>
        <v>******</v>
      </c>
    </row>
    <row r="139" spans="1:10" x14ac:dyDescent="0.2">
      <c r="A139" s="41" t="s">
        <v>1123</v>
      </c>
      <c r="B139" s="39">
        <f>VLOOKUP(LEFT(_Cat2,3)&amp;$A15&amp;"93"&amp;State2,Sheet5!$A$2:$I$505,2,FALSE)</f>
        <v>703306</v>
      </c>
      <c r="C139" s="39">
        <f>VLOOKUP(LEFT(_Cat2,3)&amp;$A15&amp;"93"&amp;State2,Sheet5!$A$2:$I$505,3,FALSE)</f>
        <v>23608</v>
      </c>
      <c r="D139" s="39">
        <f>VLOOKUP(LEFT(_Cat2,3)&amp;$A15&amp;"93"&amp;State2,Sheet5!$A$2:$I$505,4,FALSE)</f>
        <v>83844991</v>
      </c>
      <c r="E139" s="40">
        <f t="shared" si="28"/>
        <v>3.36</v>
      </c>
      <c r="F139" s="40">
        <f t="shared" si="29"/>
        <v>4.0199999999999996</v>
      </c>
      <c r="G139" s="39">
        <f t="shared" si="30"/>
        <v>3552</v>
      </c>
      <c r="H139" s="40">
        <f t="shared" si="31"/>
        <v>-5.15</v>
      </c>
      <c r="I139" s="40">
        <f t="shared" si="32"/>
        <v>119.22</v>
      </c>
      <c r="J139" s="40">
        <f t="shared" si="33"/>
        <v>-1.41</v>
      </c>
    </row>
    <row r="140" spans="1:10" x14ac:dyDescent="0.2">
      <c r="A140" s="41" t="s">
        <v>1124</v>
      </c>
      <c r="B140" s="39">
        <f>VLOOKUP(LEFT(_Cat2,3)&amp;$A16&amp;"93"&amp;State2,Sheet5!$A$2:$I$505,2,FALSE)</f>
        <v>712480</v>
      </c>
      <c r="C140" s="39">
        <f>VLOOKUP(LEFT(_Cat2,3)&amp;$A16&amp;"93"&amp;State2,Sheet5!$A$2:$I$505,3,FALSE)</f>
        <v>20243</v>
      </c>
      <c r="D140" s="39">
        <f>VLOOKUP(LEFT(_Cat2,3)&amp;$A16&amp;"93"&amp;State2,Sheet5!$A$2:$I$505,4,FALSE)</f>
        <v>80020879</v>
      </c>
      <c r="E140" s="40">
        <f t="shared" si="28"/>
        <v>2.84</v>
      </c>
      <c r="F140" s="40">
        <f t="shared" si="29"/>
        <v>-6.27</v>
      </c>
      <c r="G140" s="39">
        <f t="shared" si="30"/>
        <v>3953</v>
      </c>
      <c r="H140" s="40">
        <f t="shared" si="31"/>
        <v>5.53</v>
      </c>
      <c r="I140" s="40">
        <f t="shared" si="32"/>
        <v>112.31</v>
      </c>
      <c r="J140" s="40">
        <f t="shared" si="33"/>
        <v>-1.02</v>
      </c>
    </row>
    <row r="141" spans="1:10" x14ac:dyDescent="0.2">
      <c r="A141" s="41" t="s">
        <v>1125</v>
      </c>
      <c r="B141" s="39">
        <f>VLOOKUP(LEFT(_Cat2,3)&amp;$A17&amp;"93"&amp;State2,Sheet5!$A$2:$I$505,2,FALSE)</f>
        <v>723230</v>
      </c>
      <c r="C141" s="39">
        <f>VLOOKUP(LEFT(_Cat2,3)&amp;$A17&amp;"93"&amp;State2,Sheet5!$A$2:$I$505,3,FALSE)</f>
        <v>24269</v>
      </c>
      <c r="D141" s="39">
        <f>VLOOKUP(LEFT(_Cat2,3)&amp;$A17&amp;"93"&amp;State2,Sheet5!$A$2:$I$505,4,FALSE)</f>
        <v>90507648</v>
      </c>
      <c r="E141" s="40">
        <f t="shared" si="28"/>
        <v>3.36</v>
      </c>
      <c r="F141" s="40">
        <f t="shared" si="29"/>
        <v>5.33</v>
      </c>
      <c r="G141" s="39">
        <f t="shared" si="30"/>
        <v>3729</v>
      </c>
      <c r="H141" s="40">
        <f t="shared" si="31"/>
        <v>5.91</v>
      </c>
      <c r="I141" s="40">
        <f t="shared" si="32"/>
        <v>125.14</v>
      </c>
      <c r="J141" s="40">
        <f t="shared" si="33"/>
        <v>11.31</v>
      </c>
    </row>
    <row r="142" spans="1:10" x14ac:dyDescent="0.2">
      <c r="A142" s="41" t="s">
        <v>1126</v>
      </c>
      <c r="B142" s="39">
        <f>VLOOKUP(LEFT(_Cat2,3)&amp;$A18&amp;"93"&amp;State2,Sheet5!$A$2:$I$505,2,FALSE)</f>
        <v>733003</v>
      </c>
      <c r="C142" s="39">
        <f>VLOOKUP(LEFT(_Cat2,3)&amp;$A18&amp;"93"&amp;State2,Sheet5!$A$2:$I$505,3,FALSE)</f>
        <v>21394</v>
      </c>
      <c r="D142" s="39">
        <f>VLOOKUP(LEFT(_Cat2,3)&amp;$A18&amp;"93"&amp;State2,Sheet5!$A$2:$I$505,4,FALSE)</f>
        <v>85959048</v>
      </c>
      <c r="E142" s="40">
        <f t="shared" si="28"/>
        <v>2.92</v>
      </c>
      <c r="F142" s="40">
        <f t="shared" si="29"/>
        <v>-0.68</v>
      </c>
      <c r="G142" s="39">
        <f t="shared" si="30"/>
        <v>4018</v>
      </c>
      <c r="H142" s="40">
        <f t="shared" si="31"/>
        <v>5.6</v>
      </c>
      <c r="I142" s="40">
        <f t="shared" si="32"/>
        <v>117.27</v>
      </c>
      <c r="J142" s="40">
        <f t="shared" si="33"/>
        <v>4.97</v>
      </c>
    </row>
    <row r="143" spans="1:10" x14ac:dyDescent="0.2">
      <c r="A143" s="41" t="s">
        <v>1127</v>
      </c>
      <c r="B143" s="39">
        <f>VLOOKUP(LEFT(_Cat2,3)&amp;$A19&amp;"93"&amp;State2,Sheet5!$A$2:$I$505,2,FALSE)</f>
        <v>737262</v>
      </c>
      <c r="C143" s="39">
        <f>VLOOKUP(LEFT(_Cat2,3)&amp;$A19&amp;"93"&amp;State2,Sheet5!$A$2:$I$505,3,FALSE)</f>
        <v>23974</v>
      </c>
      <c r="D143" s="39">
        <f>VLOOKUP(LEFT(_Cat2,3)&amp;$A19&amp;"93"&amp;State2,Sheet5!$A$2:$I$505,4,FALSE)</f>
        <v>93237209</v>
      </c>
      <c r="E143" s="40">
        <f t="shared" si="28"/>
        <v>3.25</v>
      </c>
      <c r="F143" s="40">
        <f t="shared" si="29"/>
        <v>-3.27</v>
      </c>
      <c r="G143" s="39">
        <f t="shared" si="30"/>
        <v>3889</v>
      </c>
      <c r="H143" s="40">
        <f t="shared" si="31"/>
        <v>9.49</v>
      </c>
      <c r="I143" s="40">
        <f t="shared" si="32"/>
        <v>126.46</v>
      </c>
      <c r="J143" s="40">
        <f t="shared" si="33"/>
        <v>6.07</v>
      </c>
    </row>
    <row r="144" spans="1:10" x14ac:dyDescent="0.2">
      <c r="A144" s="41" t="s">
        <v>1128</v>
      </c>
      <c r="B144" s="39">
        <f>VLOOKUP(LEFT(_Cat2,3)&amp;$A20&amp;"93"&amp;State2,Sheet5!$A$2:$I$505,2,FALSE)</f>
        <v>746395</v>
      </c>
      <c r="C144" s="39">
        <f>VLOOKUP(LEFT(_Cat2,3)&amp;$A20&amp;"93"&amp;State2,Sheet5!$A$2:$I$505,3,FALSE)</f>
        <v>23308</v>
      </c>
      <c r="D144" s="39">
        <f>VLOOKUP(LEFT(_Cat2,3)&amp;$A20&amp;"93"&amp;State2,Sheet5!$A$2:$I$505,4,FALSE)</f>
        <v>91517759</v>
      </c>
      <c r="E144" s="40">
        <f t="shared" si="28"/>
        <v>3.12</v>
      </c>
      <c r="F144" s="40">
        <f t="shared" si="29"/>
        <v>9.86</v>
      </c>
      <c r="G144" s="39">
        <f t="shared" si="30"/>
        <v>3926</v>
      </c>
      <c r="H144" s="40">
        <f t="shared" si="31"/>
        <v>-0.68</v>
      </c>
      <c r="I144" s="40">
        <f t="shared" si="32"/>
        <v>122.61</v>
      </c>
      <c r="J144" s="40">
        <f t="shared" si="33"/>
        <v>9.17</v>
      </c>
    </row>
    <row r="145" spans="1:10" x14ac:dyDescent="0.2">
      <c r="A145" s="41" t="s">
        <v>1129</v>
      </c>
      <c r="B145" s="39">
        <f>VLOOKUP(LEFT(_Cat2,3)&amp;$A21&amp;"93"&amp;State2,Sheet5!$A$2:$I$505,2,FALSE)</f>
        <v>756662</v>
      </c>
      <c r="C145" s="39">
        <f>VLOOKUP(LEFT(_Cat2,3)&amp;$A21&amp;"93"&amp;State2,Sheet5!$A$2:$I$505,3,FALSE)</f>
        <v>24918</v>
      </c>
      <c r="D145" s="39">
        <f>VLOOKUP(LEFT(_Cat2,3)&amp;$A21&amp;"93"&amp;State2,Sheet5!$A$2:$I$505,4,FALSE)</f>
        <v>97001334</v>
      </c>
      <c r="E145" s="40">
        <f t="shared" si="28"/>
        <v>3.29</v>
      </c>
      <c r="F145" s="40">
        <f t="shared" si="29"/>
        <v>-2.08</v>
      </c>
      <c r="G145" s="39">
        <f t="shared" si="30"/>
        <v>3893</v>
      </c>
      <c r="H145" s="40">
        <f t="shared" si="31"/>
        <v>4.4000000000000004</v>
      </c>
      <c r="I145" s="40">
        <f t="shared" si="32"/>
        <v>128.19999999999999</v>
      </c>
      <c r="J145" s="40">
        <f t="shared" si="33"/>
        <v>2.4500000000000002</v>
      </c>
    </row>
    <row r="146" spans="1:10" x14ac:dyDescent="0.2">
      <c r="A146" s="41" t="s">
        <v>1130</v>
      </c>
      <c r="B146" s="39">
        <f>VLOOKUP(LEFT(_Cat2,3)&amp;$A22&amp;"93"&amp;State2,Sheet5!$A$2:$I$505,2,FALSE)</f>
        <v>763877</v>
      </c>
      <c r="C146" s="39">
        <f>VLOOKUP(LEFT(_Cat2,3)&amp;$A22&amp;"93"&amp;State2,Sheet5!$A$2:$I$505,3,FALSE)</f>
        <v>23097</v>
      </c>
      <c r="D146" s="39">
        <f>VLOOKUP(LEFT(_Cat2,3)&amp;$A22&amp;"93"&amp;State2,Sheet5!$A$2:$I$505,4,FALSE)</f>
        <v>99855394</v>
      </c>
      <c r="E146" s="40">
        <f t="shared" si="28"/>
        <v>3.02</v>
      </c>
      <c r="F146" s="40">
        <f t="shared" si="29"/>
        <v>3.42</v>
      </c>
      <c r="G146" s="39">
        <f t="shared" si="30"/>
        <v>4323</v>
      </c>
      <c r="H146" s="40">
        <f t="shared" si="31"/>
        <v>7.59</v>
      </c>
      <c r="I146" s="40">
        <f t="shared" si="32"/>
        <v>130.72</v>
      </c>
      <c r="J146" s="40">
        <f t="shared" si="33"/>
        <v>11.47</v>
      </c>
    </row>
    <row r="147" spans="1:10" x14ac:dyDescent="0.2">
      <c r="A147" s="41" t="s">
        <v>1131</v>
      </c>
      <c r="B147" s="39">
        <f>VLOOKUP(LEFT(_Cat2,3)&amp;$A23&amp;"93"&amp;State2,Sheet5!$A$2:$I$505,2,FALSE)</f>
        <v>765862</v>
      </c>
      <c r="C147" s="39">
        <f>VLOOKUP(LEFT(_Cat2,3)&amp;$A23&amp;"93"&amp;State2,Sheet5!$A$2:$I$505,3,FALSE)</f>
        <v>24447</v>
      </c>
      <c r="D147" s="39">
        <f>VLOOKUP(LEFT(_Cat2,3)&amp;$A23&amp;"93"&amp;State2,Sheet5!$A$2:$I$505,4,FALSE)</f>
        <v>109528293</v>
      </c>
      <c r="E147" s="40">
        <f t="shared" si="28"/>
        <v>3.19</v>
      </c>
      <c r="F147" s="40">
        <f t="shared" si="29"/>
        <v>-1.85</v>
      </c>
      <c r="G147" s="39">
        <f t="shared" si="30"/>
        <v>4480</v>
      </c>
      <c r="H147" s="40">
        <f t="shared" si="31"/>
        <v>15.2</v>
      </c>
      <c r="I147" s="40">
        <f t="shared" si="32"/>
        <v>143.01</v>
      </c>
      <c r="J147" s="40">
        <f t="shared" si="33"/>
        <v>13.09</v>
      </c>
    </row>
    <row r="148" spans="1:10" x14ac:dyDescent="0.2">
      <c r="A148" s="41" t="s">
        <v>1132</v>
      </c>
      <c r="B148" s="39">
        <f>VLOOKUP(LEFT(_Cat2,3)&amp;$A24&amp;"93"&amp;State2,Sheet5!$A$2:$I$505,2,FALSE)</f>
        <v>769796</v>
      </c>
      <c r="C148" s="39">
        <f>VLOOKUP(LEFT(_Cat2,3)&amp;$A24&amp;"93"&amp;State2,Sheet5!$A$2:$I$505,3,FALSE)</f>
        <v>23074</v>
      </c>
      <c r="D148" s="39">
        <f>VLOOKUP(LEFT(_Cat2,3)&amp;$A24&amp;"93"&amp;State2,Sheet5!$A$2:$I$505,4,FALSE)</f>
        <v>108338809</v>
      </c>
      <c r="E148" s="40">
        <f t="shared" si="28"/>
        <v>3</v>
      </c>
      <c r="F148" s="40">
        <f t="shared" si="29"/>
        <v>-3.85</v>
      </c>
      <c r="G148" s="39">
        <f t="shared" si="30"/>
        <v>4695</v>
      </c>
      <c r="H148" s="40">
        <f t="shared" si="31"/>
        <v>19.59</v>
      </c>
      <c r="I148" s="40">
        <f t="shared" si="32"/>
        <v>140.74</v>
      </c>
      <c r="J148" s="40">
        <f t="shared" si="33"/>
        <v>14.79</v>
      </c>
    </row>
    <row r="149" spans="1:10" x14ac:dyDescent="0.2">
      <c r="A149" s="41" t="s">
        <v>1133</v>
      </c>
      <c r="B149" s="39">
        <f>VLOOKUP(LEFT(_Cat2,3)&amp;$A25&amp;"93"&amp;State2,Sheet5!$A$2:$I$505,2,FALSE)</f>
        <v>770189</v>
      </c>
      <c r="C149" s="39">
        <f>VLOOKUP(LEFT(_Cat2,3)&amp;$A25&amp;"93"&amp;State2,Sheet5!$A$2:$I$505,3,FALSE)</f>
        <v>25604</v>
      </c>
      <c r="D149" s="39">
        <f>VLOOKUP(LEFT(_Cat2,3)&amp;$A25&amp;"93"&amp;State2,Sheet5!$A$2:$I$505,4,FALSE)</f>
        <v>114407400</v>
      </c>
      <c r="E149" s="40">
        <f t="shared" si="28"/>
        <v>3.32</v>
      </c>
      <c r="F149" s="40">
        <f t="shared" si="29"/>
        <v>0.91</v>
      </c>
      <c r="G149" s="39">
        <f t="shared" si="30"/>
        <v>4468</v>
      </c>
      <c r="H149" s="40">
        <f t="shared" si="31"/>
        <v>14.77</v>
      </c>
      <c r="I149" s="40">
        <f t="shared" si="32"/>
        <v>148.54</v>
      </c>
      <c r="J149" s="40">
        <f t="shared" si="33"/>
        <v>15.87</v>
      </c>
    </row>
    <row r="150" spans="1:10" x14ac:dyDescent="0.2">
      <c r="A150" s="41" t="s">
        <v>1134</v>
      </c>
      <c r="B150" s="39">
        <f>VLOOKUP(LEFT(_Cat2,3)&amp;$A26&amp;"93"&amp;State2,Sheet5!$A$2:$I$505,2,FALSE)</f>
        <v>785496</v>
      </c>
      <c r="C150" s="39">
        <f>VLOOKUP(LEFT(_Cat2,3)&amp;$A26&amp;"93"&amp;State2,Sheet5!$A$2:$I$505,3,FALSE)</f>
        <v>23637</v>
      </c>
      <c r="D150" s="39">
        <f>VLOOKUP(LEFT(_Cat2,3)&amp;$A26&amp;"93"&amp;State2,Sheet5!$A$2:$I$505,4,FALSE)</f>
        <v>116102010</v>
      </c>
      <c r="E150" s="40">
        <f t="shared" si="28"/>
        <v>3.01</v>
      </c>
      <c r="F150" s="40">
        <f t="shared" si="29"/>
        <v>-0.33</v>
      </c>
      <c r="G150" s="39">
        <f t="shared" si="30"/>
        <v>4912</v>
      </c>
      <c r="H150" s="40">
        <f t="shared" si="31"/>
        <v>13.62</v>
      </c>
      <c r="I150" s="40">
        <f t="shared" si="32"/>
        <v>147.81</v>
      </c>
      <c r="J150" s="40">
        <f t="shared" si="33"/>
        <v>13.07</v>
      </c>
    </row>
    <row r="151" spans="1:10" x14ac:dyDescent="0.2">
      <c r="A151" s="41" t="s">
        <v>1135</v>
      </c>
      <c r="B151" s="39">
        <f>VLOOKUP(LEFT(_Cat2,3)&amp;$A27&amp;"93"&amp;State2,Sheet5!$A$2:$I$505,2,FALSE)</f>
        <v>781444</v>
      </c>
      <c r="C151" s="39">
        <f>VLOOKUP(LEFT(_Cat2,3)&amp;$A27&amp;"93"&amp;State2,Sheet5!$A$2:$I$505,3,FALSE)</f>
        <v>23289</v>
      </c>
      <c r="D151" s="39">
        <f>VLOOKUP(LEFT(_Cat2,3)&amp;$A27&amp;"93"&amp;State2,Sheet5!$A$2:$I$505,4,FALSE)</f>
        <v>119617897</v>
      </c>
      <c r="E151" s="40">
        <f t="shared" si="28"/>
        <v>2.98</v>
      </c>
      <c r="F151" s="40">
        <f t="shared" si="29"/>
        <v>-6.58</v>
      </c>
      <c r="G151" s="39">
        <f t="shared" si="30"/>
        <v>5136</v>
      </c>
      <c r="H151" s="40">
        <f t="shared" si="31"/>
        <v>14.64</v>
      </c>
      <c r="I151" s="40">
        <f t="shared" si="32"/>
        <v>153.07</v>
      </c>
      <c r="J151" s="40">
        <f t="shared" si="33"/>
        <v>7.03</v>
      </c>
    </row>
    <row r="152" spans="1:10" x14ac:dyDescent="0.2">
      <c r="A152" s="41" t="s">
        <v>1136</v>
      </c>
      <c r="B152" s="39">
        <f>VLOOKUP(LEFT(_Cat2,3)&amp;$A28&amp;"93"&amp;State2,Sheet5!$A$2:$I$505,2,FALSE)</f>
        <v>778344</v>
      </c>
      <c r="C152" s="39">
        <f>VLOOKUP(LEFT(_Cat2,3)&amp;$A28&amp;"93"&amp;State2,Sheet5!$A$2:$I$505,3,FALSE)</f>
        <v>21782</v>
      </c>
      <c r="D152" s="39">
        <f>VLOOKUP(LEFT(_Cat2,3)&amp;$A28&amp;"93"&amp;State2,Sheet5!$A$2:$I$505,4,FALSE)</f>
        <v>108352572</v>
      </c>
      <c r="E152" s="40">
        <f t="shared" si="28"/>
        <v>2.8</v>
      </c>
      <c r="F152" s="40">
        <f t="shared" si="29"/>
        <v>-6.67</v>
      </c>
      <c r="G152" s="39">
        <f t="shared" si="30"/>
        <v>4974</v>
      </c>
      <c r="H152" s="40">
        <f t="shared" si="31"/>
        <v>5.94</v>
      </c>
      <c r="I152" s="40">
        <f t="shared" si="32"/>
        <v>139.21</v>
      </c>
      <c r="J152" s="40">
        <f t="shared" si="33"/>
        <v>-1.0900000000000001</v>
      </c>
    </row>
    <row r="153" spans="1:10" x14ac:dyDescent="0.2">
      <c r="A153" s="41" t="s">
        <v>1137</v>
      </c>
      <c r="B153" s="39">
        <f>VLOOKUP(LEFT(_Cat2,3)&amp;$A29&amp;"93"&amp;State2,Sheet5!$A$2:$I$505,2,FALSE)</f>
        <v>781150</v>
      </c>
      <c r="C153" s="39">
        <f>VLOOKUP(LEFT(_Cat2,3)&amp;$A29&amp;"93"&amp;State2,Sheet5!$A$2:$I$505,3,FALSE)</f>
        <v>25636</v>
      </c>
      <c r="D153" s="39">
        <f>VLOOKUP(LEFT(_Cat2,3)&amp;$A29&amp;"93"&amp;State2,Sheet5!$A$2:$I$505,4,FALSE)</f>
        <v>120039791</v>
      </c>
      <c r="E153" s="40">
        <f t="shared" si="28"/>
        <v>3.28</v>
      </c>
      <c r="F153" s="40">
        <f t="shared" si="29"/>
        <v>-1.2</v>
      </c>
      <c r="G153" s="39">
        <f t="shared" si="30"/>
        <v>4682</v>
      </c>
      <c r="H153" s="40">
        <f t="shared" si="31"/>
        <v>4.79</v>
      </c>
      <c r="I153" s="40">
        <f t="shared" si="32"/>
        <v>153.66999999999999</v>
      </c>
      <c r="J153" s="40">
        <f t="shared" si="33"/>
        <v>3.45</v>
      </c>
    </row>
    <row r="154" spans="1:10" x14ac:dyDescent="0.2">
      <c r="A154" s="41" t="s">
        <v>1138</v>
      </c>
      <c r="B154" s="39">
        <f>VLOOKUP(LEFT(_Cat2,3)&amp;$A30&amp;"93"&amp;State2,Sheet5!$A$2:$I$505,2,FALSE)</f>
        <v>782468</v>
      </c>
      <c r="C154" s="39">
        <f>VLOOKUP(LEFT(_Cat2,3)&amp;$A30&amp;"93"&amp;State2,Sheet5!$A$2:$I$505,3,FALSE)</f>
        <v>22879</v>
      </c>
      <c r="D154" s="39">
        <f>VLOOKUP(LEFT(_Cat2,3)&amp;$A30&amp;"93"&amp;State2,Sheet5!$A$2:$I$505,4,FALSE)</f>
        <v>119882891</v>
      </c>
      <c r="E154" s="40">
        <f t="shared" si="28"/>
        <v>2.92</v>
      </c>
      <c r="F154" s="40">
        <f t="shared" si="29"/>
        <v>-2.99</v>
      </c>
      <c r="G154" s="39">
        <f t="shared" si="30"/>
        <v>5240</v>
      </c>
      <c r="H154" s="40">
        <f t="shared" si="31"/>
        <v>6.68</v>
      </c>
      <c r="I154" s="40">
        <f t="shared" si="32"/>
        <v>153.21</v>
      </c>
      <c r="J154" s="40">
        <f t="shared" si="33"/>
        <v>3.65</v>
      </c>
    </row>
    <row r="155" spans="1:10" x14ac:dyDescent="0.2">
      <c r="A155" s="41" t="s">
        <v>1139</v>
      </c>
      <c r="B155" s="39">
        <f>VLOOKUP(LEFT(_Cat2,3)&amp;$A31&amp;"93"&amp;State2,Sheet5!$A$2:$I$505,2,FALSE)</f>
        <v>777454</v>
      </c>
      <c r="C155" s="39">
        <f>VLOOKUP(LEFT(_Cat2,3)&amp;$A31&amp;"93"&amp;State2,Sheet5!$A$2:$I$505,3,FALSE)</f>
        <v>25532</v>
      </c>
      <c r="D155" s="39">
        <f>VLOOKUP(LEFT(_Cat2,3)&amp;$A31&amp;"93"&amp;State2,Sheet5!$A$2:$I$505,4,FALSE)</f>
        <v>139006967</v>
      </c>
      <c r="E155" s="40">
        <f t="shared" si="28"/>
        <v>3.28</v>
      </c>
      <c r="F155" s="40">
        <f t="shared" si="29"/>
        <v>10.07</v>
      </c>
      <c r="G155" s="39">
        <f t="shared" si="30"/>
        <v>5444</v>
      </c>
      <c r="H155" s="40">
        <f t="shared" si="31"/>
        <v>6</v>
      </c>
      <c r="I155" s="40">
        <f t="shared" si="32"/>
        <v>178.8</v>
      </c>
      <c r="J155" s="40">
        <f t="shared" si="33"/>
        <v>16.809999999999999</v>
      </c>
    </row>
    <row r="156" spans="1:10" x14ac:dyDescent="0.2">
      <c r="A156" s="41" t="s">
        <v>1140</v>
      </c>
    </row>
    <row r="157" spans="1:10" x14ac:dyDescent="0.2">
      <c r="A157" s="41" t="s">
        <v>1141</v>
      </c>
    </row>
    <row r="159" spans="1:10" x14ac:dyDescent="0.2">
      <c r="A159" s="18"/>
      <c r="B159" s="19"/>
      <c r="C159" s="19"/>
      <c r="D159" s="19"/>
      <c r="E159" s="20"/>
      <c r="F159" s="20" t="s">
        <v>59</v>
      </c>
      <c r="G159" s="19"/>
      <c r="H159" s="20" t="s">
        <v>59</v>
      </c>
      <c r="I159" s="20"/>
      <c r="J159" s="20" t="s">
        <v>59</v>
      </c>
    </row>
    <row r="160" spans="1:10" x14ac:dyDescent="0.2">
      <c r="B160" s="19" t="s">
        <v>60</v>
      </c>
      <c r="C160" s="19" t="s">
        <v>61</v>
      </c>
      <c r="D160" s="19"/>
      <c r="E160" s="20" t="s">
        <v>1</v>
      </c>
      <c r="F160" s="20" t="s">
        <v>62</v>
      </c>
      <c r="G160" s="70" t="s">
        <v>1</v>
      </c>
      <c r="H160" s="20" t="s">
        <v>62</v>
      </c>
      <c r="I160" s="20"/>
      <c r="J160" s="20" t="s">
        <v>62</v>
      </c>
    </row>
    <row r="161" spans="1:10" x14ac:dyDescent="0.2">
      <c r="A161" s="64" t="s">
        <v>1148</v>
      </c>
      <c r="B161" s="19" t="s">
        <v>63</v>
      </c>
      <c r="C161" s="19" t="s">
        <v>1</v>
      </c>
      <c r="D161" s="19" t="s">
        <v>1</v>
      </c>
      <c r="E161" s="20" t="s">
        <v>4</v>
      </c>
      <c r="F161" s="20" t="s">
        <v>64</v>
      </c>
      <c r="G161" s="70" t="s">
        <v>4</v>
      </c>
      <c r="H161" s="20" t="s">
        <v>64</v>
      </c>
      <c r="I161" s="20" t="s">
        <v>3</v>
      </c>
      <c r="J161" s="20" t="s">
        <v>64</v>
      </c>
    </row>
    <row r="162" spans="1:10" x14ac:dyDescent="0.2">
      <c r="A162" s="66" t="s">
        <v>12</v>
      </c>
      <c r="B162" s="71" t="s">
        <v>65</v>
      </c>
      <c r="C162" s="71" t="s">
        <v>66</v>
      </c>
      <c r="D162" s="71" t="s">
        <v>67</v>
      </c>
      <c r="E162" s="72" t="s">
        <v>6</v>
      </c>
      <c r="F162" s="72" t="s">
        <v>0</v>
      </c>
      <c r="G162" s="73" t="s">
        <v>23</v>
      </c>
      <c r="H162" s="72" t="s">
        <v>0</v>
      </c>
      <c r="I162" s="72" t="s">
        <v>68</v>
      </c>
      <c r="J162" s="72" t="s">
        <v>0</v>
      </c>
    </row>
    <row r="164" spans="1:10" x14ac:dyDescent="0.2">
      <c r="A164" s="41" t="s">
        <v>1122</v>
      </c>
      <c r="B164" s="39">
        <f t="shared" ref="B164:D179" si="34">SUM(B135:B138)</f>
        <v>2741718</v>
      </c>
      <c r="C164" s="39">
        <f t="shared" si="34"/>
        <v>84876</v>
      </c>
      <c r="D164" s="39">
        <f t="shared" si="34"/>
        <v>314165725</v>
      </c>
      <c r="E164" s="40">
        <f>IF(B164=0,0,ROUND((C164/B164)*100,2))</f>
        <v>3.1</v>
      </c>
      <c r="F164" s="40" t="str">
        <f>IF(ISERR((E160-E164)/E160),"*****",ROUND(-((E160-E164)/E160)*100,2))</f>
        <v>*****</v>
      </c>
      <c r="G164" s="39">
        <f>IF(C164=0,0,ROUND(D164/C164,0))</f>
        <v>3701</v>
      </c>
      <c r="H164" s="40" t="str">
        <f>IF(ISERR((G160-G164)/G160),"******",ROUND(-((G160-G164)/G160)*100,2))</f>
        <v>******</v>
      </c>
      <c r="I164" s="40">
        <f>IF(B164=0,0,ROUND(D164/B164,2))</f>
        <v>114.59</v>
      </c>
      <c r="J164" s="40" t="str">
        <f>IF(ISERR((I160-I164)/I160),"******",ROUND(-((I160-I164)/I160)*100,2))</f>
        <v>******</v>
      </c>
    </row>
    <row r="165" spans="1:10" x14ac:dyDescent="0.2">
      <c r="A165" s="41" t="s">
        <v>1123</v>
      </c>
      <c r="B165" s="39">
        <f t="shared" si="34"/>
        <v>2772913</v>
      </c>
      <c r="C165" s="39">
        <f t="shared" si="34"/>
        <v>86780</v>
      </c>
      <c r="D165" s="39">
        <f t="shared" si="34"/>
        <v>316739725</v>
      </c>
      <c r="E165" s="40">
        <f t="shared" ref="E165:E181" si="35">IF(B165=0,0,ROUND((C165/B165)*100,2))</f>
        <v>3.13</v>
      </c>
      <c r="F165" s="40" t="str">
        <f t="shared" ref="F165:F181" si="36">IF(ISERR((E161-E165)/E161),"*****",ROUND(-((E161-E165)/E161)*100,2))</f>
        <v>*****</v>
      </c>
      <c r="G165" s="39">
        <f t="shared" ref="G165:G181" si="37">IF(C165=0,0,ROUND(D165/C165,0))</f>
        <v>3650</v>
      </c>
      <c r="H165" s="40" t="str">
        <f t="shared" ref="H165:H181" si="38">IF(ISERR((G161-G165)/G161),"******",ROUND(-((G161-G165)/G161)*100,2))</f>
        <v>******</v>
      </c>
      <c r="I165" s="40">
        <f t="shared" ref="I165:I181" si="39">IF(B165=0,0,ROUND(D165/B165,2))</f>
        <v>114.23</v>
      </c>
      <c r="J165" s="40" t="str">
        <f t="shared" ref="J165:J181" si="40">IF(ISERR((I161-I165)/I161),"******",ROUND(-((I161-I165)/I161)*100,2))</f>
        <v>******</v>
      </c>
    </row>
    <row r="166" spans="1:10" x14ac:dyDescent="0.2">
      <c r="A166" s="41" t="s">
        <v>1124</v>
      </c>
      <c r="B166" s="39">
        <f t="shared" si="34"/>
        <v>2805059</v>
      </c>
      <c r="C166" s="39">
        <f t="shared" si="34"/>
        <v>86417</v>
      </c>
      <c r="D166" s="39">
        <f t="shared" si="34"/>
        <v>319562592</v>
      </c>
      <c r="E166" s="40">
        <f t="shared" si="35"/>
        <v>3.08</v>
      </c>
      <c r="F166" s="40" t="str">
        <f t="shared" si="36"/>
        <v>*****</v>
      </c>
      <c r="G166" s="39">
        <f t="shared" si="37"/>
        <v>3698</v>
      </c>
      <c r="H166" s="40" t="str">
        <f t="shared" si="38"/>
        <v>******</v>
      </c>
      <c r="I166" s="40">
        <f t="shared" si="39"/>
        <v>113.92</v>
      </c>
      <c r="J166" s="40" t="str">
        <f t="shared" si="40"/>
        <v>******</v>
      </c>
    </row>
    <row r="167" spans="1:10" x14ac:dyDescent="0.2">
      <c r="A167" s="41" t="s">
        <v>1125</v>
      </c>
      <c r="B167" s="39">
        <f t="shared" si="34"/>
        <v>2838017</v>
      </c>
      <c r="C167" s="39">
        <f t="shared" si="34"/>
        <v>88647</v>
      </c>
      <c r="D167" s="39">
        <f t="shared" si="34"/>
        <v>332468746</v>
      </c>
      <c r="E167" s="40">
        <f t="shared" si="35"/>
        <v>3.12</v>
      </c>
      <c r="F167" s="40" t="str">
        <f t="shared" si="36"/>
        <v>*****</v>
      </c>
      <c r="G167" s="39">
        <f t="shared" si="37"/>
        <v>3750</v>
      </c>
      <c r="H167" s="40" t="str">
        <f t="shared" si="38"/>
        <v>******</v>
      </c>
      <c r="I167" s="40">
        <f t="shared" si="39"/>
        <v>117.15</v>
      </c>
      <c r="J167" s="40" t="str">
        <f t="shared" si="40"/>
        <v>******</v>
      </c>
    </row>
    <row r="168" spans="1:10" x14ac:dyDescent="0.2">
      <c r="A168" s="41" t="s">
        <v>1126</v>
      </c>
      <c r="B168" s="39">
        <f t="shared" si="34"/>
        <v>2872019</v>
      </c>
      <c r="C168" s="39">
        <f t="shared" si="34"/>
        <v>89514</v>
      </c>
      <c r="D168" s="39">
        <f t="shared" si="34"/>
        <v>340332566</v>
      </c>
      <c r="E168" s="40">
        <f t="shared" si="35"/>
        <v>3.12</v>
      </c>
      <c r="F168" s="40">
        <f t="shared" si="36"/>
        <v>0.65</v>
      </c>
      <c r="G168" s="39">
        <f t="shared" si="37"/>
        <v>3802</v>
      </c>
      <c r="H168" s="40">
        <f t="shared" si="38"/>
        <v>2.73</v>
      </c>
      <c r="I168" s="40">
        <f t="shared" si="39"/>
        <v>118.5</v>
      </c>
      <c r="J168" s="40">
        <f t="shared" si="40"/>
        <v>3.41</v>
      </c>
    </row>
    <row r="169" spans="1:10" x14ac:dyDescent="0.2">
      <c r="A169" s="41" t="s">
        <v>1127</v>
      </c>
      <c r="B169" s="39">
        <f t="shared" si="34"/>
        <v>2905975</v>
      </c>
      <c r="C169" s="39">
        <f t="shared" si="34"/>
        <v>89880</v>
      </c>
      <c r="D169" s="39">
        <f t="shared" si="34"/>
        <v>349724784</v>
      </c>
      <c r="E169" s="40">
        <f t="shared" si="35"/>
        <v>3.09</v>
      </c>
      <c r="F169" s="40">
        <f t="shared" si="36"/>
        <v>-1.28</v>
      </c>
      <c r="G169" s="39">
        <f t="shared" si="37"/>
        <v>3891</v>
      </c>
      <c r="H169" s="40">
        <f t="shared" si="38"/>
        <v>6.6</v>
      </c>
      <c r="I169" s="40">
        <f t="shared" si="39"/>
        <v>120.35</v>
      </c>
      <c r="J169" s="40">
        <f t="shared" si="40"/>
        <v>5.36</v>
      </c>
    </row>
    <row r="170" spans="1:10" x14ac:dyDescent="0.2">
      <c r="A170" s="41" t="s">
        <v>1128</v>
      </c>
      <c r="B170" s="39">
        <f t="shared" si="34"/>
        <v>2939890</v>
      </c>
      <c r="C170" s="39">
        <f t="shared" si="34"/>
        <v>92945</v>
      </c>
      <c r="D170" s="39">
        <f t="shared" si="34"/>
        <v>361221664</v>
      </c>
      <c r="E170" s="40">
        <f t="shared" si="35"/>
        <v>3.16</v>
      </c>
      <c r="F170" s="40">
        <f t="shared" si="36"/>
        <v>2.6</v>
      </c>
      <c r="G170" s="39">
        <f t="shared" si="37"/>
        <v>3886</v>
      </c>
      <c r="H170" s="40">
        <f t="shared" si="38"/>
        <v>5.08</v>
      </c>
      <c r="I170" s="40">
        <f t="shared" si="39"/>
        <v>122.87</v>
      </c>
      <c r="J170" s="40">
        <f t="shared" si="40"/>
        <v>7.86</v>
      </c>
    </row>
    <row r="171" spans="1:10" x14ac:dyDescent="0.2">
      <c r="A171" s="41" t="s">
        <v>1129</v>
      </c>
      <c r="B171" s="39">
        <f t="shared" si="34"/>
        <v>2973322</v>
      </c>
      <c r="C171" s="39">
        <f t="shared" si="34"/>
        <v>93594</v>
      </c>
      <c r="D171" s="39">
        <f t="shared" si="34"/>
        <v>367715350</v>
      </c>
      <c r="E171" s="40">
        <f t="shared" si="35"/>
        <v>3.15</v>
      </c>
      <c r="F171" s="40">
        <f t="shared" si="36"/>
        <v>0.96</v>
      </c>
      <c r="G171" s="39">
        <f t="shared" si="37"/>
        <v>3929</v>
      </c>
      <c r="H171" s="40">
        <f t="shared" si="38"/>
        <v>4.7699999999999996</v>
      </c>
      <c r="I171" s="40">
        <f t="shared" si="39"/>
        <v>123.67</v>
      </c>
      <c r="J171" s="40">
        <f t="shared" si="40"/>
        <v>5.57</v>
      </c>
    </row>
    <row r="172" spans="1:10" x14ac:dyDescent="0.2">
      <c r="A172" s="41" t="s">
        <v>1130</v>
      </c>
      <c r="B172" s="39">
        <f t="shared" si="34"/>
        <v>3004196</v>
      </c>
      <c r="C172" s="39">
        <f t="shared" si="34"/>
        <v>95297</v>
      </c>
      <c r="D172" s="39">
        <f t="shared" si="34"/>
        <v>381611696</v>
      </c>
      <c r="E172" s="40">
        <f t="shared" si="35"/>
        <v>3.17</v>
      </c>
      <c r="F172" s="40">
        <f t="shared" si="36"/>
        <v>1.6</v>
      </c>
      <c r="G172" s="39">
        <f t="shared" si="37"/>
        <v>4004</v>
      </c>
      <c r="H172" s="40">
        <f t="shared" si="38"/>
        <v>5.31</v>
      </c>
      <c r="I172" s="40">
        <f t="shared" si="39"/>
        <v>127.03</v>
      </c>
      <c r="J172" s="40">
        <f t="shared" si="40"/>
        <v>7.2</v>
      </c>
    </row>
    <row r="173" spans="1:10" x14ac:dyDescent="0.2">
      <c r="A173" s="41" t="s">
        <v>1131</v>
      </c>
      <c r="B173" s="39">
        <f t="shared" si="34"/>
        <v>3032796</v>
      </c>
      <c r="C173" s="39">
        <f t="shared" si="34"/>
        <v>95770</v>
      </c>
      <c r="D173" s="39">
        <f t="shared" si="34"/>
        <v>397902780</v>
      </c>
      <c r="E173" s="40">
        <f t="shared" si="35"/>
        <v>3.16</v>
      </c>
      <c r="F173" s="40">
        <f t="shared" si="36"/>
        <v>2.27</v>
      </c>
      <c r="G173" s="39">
        <f t="shared" si="37"/>
        <v>4155</v>
      </c>
      <c r="H173" s="40">
        <f t="shared" si="38"/>
        <v>6.78</v>
      </c>
      <c r="I173" s="40">
        <f t="shared" si="39"/>
        <v>131.19999999999999</v>
      </c>
      <c r="J173" s="40">
        <f t="shared" si="40"/>
        <v>9.02</v>
      </c>
    </row>
    <row r="174" spans="1:10" x14ac:dyDescent="0.2">
      <c r="A174" s="41" t="s">
        <v>1132</v>
      </c>
      <c r="B174" s="39">
        <f t="shared" si="34"/>
        <v>3056197</v>
      </c>
      <c r="C174" s="39">
        <f t="shared" si="34"/>
        <v>95536</v>
      </c>
      <c r="D174" s="39">
        <f t="shared" si="34"/>
        <v>414723830</v>
      </c>
      <c r="E174" s="40">
        <f t="shared" si="35"/>
        <v>3.13</v>
      </c>
      <c r="F174" s="40">
        <f t="shared" si="36"/>
        <v>-0.95</v>
      </c>
      <c r="G174" s="39">
        <f t="shared" si="37"/>
        <v>4341</v>
      </c>
      <c r="H174" s="40">
        <f t="shared" si="38"/>
        <v>11.71</v>
      </c>
      <c r="I174" s="40">
        <f t="shared" si="39"/>
        <v>135.69999999999999</v>
      </c>
      <c r="J174" s="40">
        <f t="shared" si="40"/>
        <v>10.44</v>
      </c>
    </row>
    <row r="175" spans="1:10" x14ac:dyDescent="0.2">
      <c r="A175" s="41" t="s">
        <v>1133</v>
      </c>
      <c r="B175" s="39">
        <f t="shared" si="34"/>
        <v>3069724</v>
      </c>
      <c r="C175" s="39">
        <f t="shared" si="34"/>
        <v>96222</v>
      </c>
      <c r="D175" s="39">
        <f t="shared" si="34"/>
        <v>432129896</v>
      </c>
      <c r="E175" s="40">
        <f t="shared" si="35"/>
        <v>3.13</v>
      </c>
      <c r="F175" s="40">
        <f t="shared" si="36"/>
        <v>-0.63</v>
      </c>
      <c r="G175" s="39">
        <f t="shared" si="37"/>
        <v>4491</v>
      </c>
      <c r="H175" s="40">
        <f t="shared" si="38"/>
        <v>14.3</v>
      </c>
      <c r="I175" s="40">
        <f t="shared" si="39"/>
        <v>140.77000000000001</v>
      </c>
      <c r="J175" s="40">
        <f t="shared" si="40"/>
        <v>13.83</v>
      </c>
    </row>
    <row r="176" spans="1:10" x14ac:dyDescent="0.2">
      <c r="A176" s="41" t="s">
        <v>1134</v>
      </c>
      <c r="B176" s="39">
        <f t="shared" si="34"/>
        <v>3091343</v>
      </c>
      <c r="C176" s="39">
        <f t="shared" si="34"/>
        <v>96762</v>
      </c>
      <c r="D176" s="39">
        <f t="shared" si="34"/>
        <v>448376512</v>
      </c>
      <c r="E176" s="40">
        <f t="shared" si="35"/>
        <v>3.13</v>
      </c>
      <c r="F176" s="40">
        <f t="shared" si="36"/>
        <v>-1.26</v>
      </c>
      <c r="G176" s="39">
        <f t="shared" si="37"/>
        <v>4634</v>
      </c>
      <c r="H176" s="40">
        <f t="shared" si="38"/>
        <v>15.73</v>
      </c>
      <c r="I176" s="40">
        <f t="shared" si="39"/>
        <v>145.04</v>
      </c>
      <c r="J176" s="40">
        <f t="shared" si="40"/>
        <v>14.18</v>
      </c>
    </row>
    <row r="177" spans="1:11" x14ac:dyDescent="0.2">
      <c r="A177" s="41" t="s">
        <v>1135</v>
      </c>
      <c r="B177" s="39">
        <f t="shared" si="34"/>
        <v>3106925</v>
      </c>
      <c r="C177" s="39">
        <f t="shared" si="34"/>
        <v>95604</v>
      </c>
      <c r="D177" s="39">
        <f t="shared" si="34"/>
        <v>458466116</v>
      </c>
      <c r="E177" s="40">
        <f t="shared" si="35"/>
        <v>3.08</v>
      </c>
      <c r="F177" s="40">
        <f t="shared" si="36"/>
        <v>-2.5299999999999998</v>
      </c>
      <c r="G177" s="39">
        <f t="shared" si="37"/>
        <v>4795</v>
      </c>
      <c r="H177" s="40">
        <f t="shared" si="38"/>
        <v>15.4</v>
      </c>
      <c r="I177" s="40">
        <f t="shared" si="39"/>
        <v>147.56</v>
      </c>
      <c r="J177" s="40">
        <f t="shared" si="40"/>
        <v>12.47</v>
      </c>
    </row>
    <row r="178" spans="1:11" x14ac:dyDescent="0.2">
      <c r="A178" s="41" t="s">
        <v>1136</v>
      </c>
      <c r="B178" s="39">
        <f t="shared" si="34"/>
        <v>3115473</v>
      </c>
      <c r="C178" s="39">
        <f t="shared" si="34"/>
        <v>94312</v>
      </c>
      <c r="D178" s="39">
        <f t="shared" si="34"/>
        <v>458479879</v>
      </c>
      <c r="E178" s="40">
        <f t="shared" si="35"/>
        <v>3.03</v>
      </c>
      <c r="F178" s="40">
        <f t="shared" si="36"/>
        <v>-3.19</v>
      </c>
      <c r="G178" s="39">
        <f t="shared" si="37"/>
        <v>4861</v>
      </c>
      <c r="H178" s="40">
        <f t="shared" si="38"/>
        <v>11.98</v>
      </c>
      <c r="I178" s="40">
        <f t="shared" si="39"/>
        <v>147.16</v>
      </c>
      <c r="J178" s="40">
        <f t="shared" si="40"/>
        <v>8.4499999999999993</v>
      </c>
    </row>
    <row r="179" spans="1:11" x14ac:dyDescent="0.2">
      <c r="A179" s="41" t="s">
        <v>1137</v>
      </c>
      <c r="B179" s="39">
        <f t="shared" si="34"/>
        <v>3126434</v>
      </c>
      <c r="C179" s="39">
        <f t="shared" si="34"/>
        <v>94344</v>
      </c>
      <c r="D179" s="39">
        <f t="shared" si="34"/>
        <v>464112270</v>
      </c>
      <c r="E179" s="40">
        <f t="shared" si="35"/>
        <v>3.02</v>
      </c>
      <c r="F179" s="40">
        <f t="shared" si="36"/>
        <v>-3.51</v>
      </c>
      <c r="G179" s="39">
        <f t="shared" si="37"/>
        <v>4919</v>
      </c>
      <c r="H179" s="40">
        <f t="shared" si="38"/>
        <v>9.5299999999999994</v>
      </c>
      <c r="I179" s="40">
        <f t="shared" si="39"/>
        <v>148.44999999999999</v>
      </c>
      <c r="J179" s="40">
        <f t="shared" si="40"/>
        <v>5.46</v>
      </c>
    </row>
    <row r="180" spans="1:11" x14ac:dyDescent="0.2">
      <c r="A180" s="41" t="s">
        <v>1138</v>
      </c>
      <c r="B180" s="39">
        <f t="shared" ref="B180:D181" si="41">SUM(B151:B154)</f>
        <v>3123406</v>
      </c>
      <c r="C180" s="39">
        <f t="shared" si="41"/>
        <v>93586</v>
      </c>
      <c r="D180" s="39">
        <f t="shared" si="41"/>
        <v>467893151</v>
      </c>
      <c r="E180" s="40">
        <f t="shared" si="35"/>
        <v>3</v>
      </c>
      <c r="F180" s="40">
        <f t="shared" si="36"/>
        <v>-4.1500000000000004</v>
      </c>
      <c r="G180" s="39">
        <f t="shared" si="37"/>
        <v>5000</v>
      </c>
      <c r="H180" s="40">
        <f t="shared" si="38"/>
        <v>7.9</v>
      </c>
      <c r="I180" s="40">
        <f t="shared" si="39"/>
        <v>149.80000000000001</v>
      </c>
      <c r="J180" s="40">
        <f t="shared" si="40"/>
        <v>3.28</v>
      </c>
    </row>
    <row r="181" spans="1:11" x14ac:dyDescent="0.2">
      <c r="A181" s="41" t="s">
        <v>1139</v>
      </c>
      <c r="B181" s="39">
        <f t="shared" si="41"/>
        <v>3119416</v>
      </c>
      <c r="C181" s="39">
        <f t="shared" si="41"/>
        <v>95829</v>
      </c>
      <c r="D181" s="39">
        <f t="shared" si="41"/>
        <v>487282221</v>
      </c>
      <c r="E181" s="40">
        <f t="shared" si="35"/>
        <v>3.07</v>
      </c>
      <c r="F181" s="40">
        <f t="shared" si="36"/>
        <v>-0.32</v>
      </c>
      <c r="G181" s="39">
        <f t="shared" si="37"/>
        <v>5085</v>
      </c>
      <c r="H181" s="40">
        <f t="shared" si="38"/>
        <v>6.05</v>
      </c>
      <c r="I181" s="40">
        <f t="shared" si="39"/>
        <v>156.21</v>
      </c>
      <c r="J181" s="40">
        <f t="shared" si="40"/>
        <v>5.86</v>
      </c>
    </row>
    <row r="182" spans="1:11" x14ac:dyDescent="0.2">
      <c r="A182" s="41" t="s">
        <v>1140</v>
      </c>
    </row>
    <row r="183" spans="1:11" x14ac:dyDescent="0.2">
      <c r="A183" s="41" t="s">
        <v>1141</v>
      </c>
    </row>
    <row r="188" spans="1:11" ht="13.5" x14ac:dyDescent="0.2">
      <c r="A188" s="81" t="s">
        <v>53</v>
      </c>
      <c r="B188" s="82"/>
      <c r="C188" s="82"/>
      <c r="D188" s="82"/>
      <c r="E188" s="82"/>
      <c r="F188" s="82"/>
      <c r="G188" s="82"/>
      <c r="H188" s="82"/>
      <c r="I188" s="82"/>
      <c r="J188" s="82"/>
      <c r="K188" s="5"/>
    </row>
    <row r="189" spans="1:11" x14ac:dyDescent="0.2">
      <c r="A189" s="83" t="s">
        <v>58</v>
      </c>
      <c r="B189" s="82"/>
      <c r="C189" s="82"/>
      <c r="D189" s="82"/>
      <c r="E189" s="82"/>
      <c r="F189" s="82"/>
      <c r="G189" s="82"/>
      <c r="H189" s="82"/>
      <c r="I189" s="82"/>
      <c r="J189" s="82"/>
      <c r="K189" s="5"/>
    </row>
    <row r="190" spans="1:11" x14ac:dyDescent="0.2">
      <c r="A190" s="45"/>
      <c r="B190" s="15"/>
      <c r="C190" s="15"/>
      <c r="D190" s="15"/>
      <c r="E190" s="83" t="s">
        <v>1156</v>
      </c>
      <c r="F190" s="84"/>
      <c r="G190" s="85"/>
      <c r="H190" s="16"/>
      <c r="I190" s="16"/>
      <c r="J190" s="16"/>
    </row>
    <row r="191" spans="1:11" x14ac:dyDescent="0.2">
      <c r="A191" s="17"/>
      <c r="B191" s="15"/>
      <c r="C191" s="34"/>
      <c r="D191" s="15"/>
      <c r="G191" s="15"/>
      <c r="H191" s="16"/>
      <c r="I191" s="16"/>
      <c r="J191" s="16"/>
    </row>
    <row r="192" spans="1:11" x14ac:dyDescent="0.2">
      <c r="A192" s="18"/>
      <c r="B192" s="19"/>
      <c r="C192" s="19"/>
      <c r="D192" s="19"/>
      <c r="E192" s="20"/>
      <c r="F192" s="20" t="s">
        <v>59</v>
      </c>
      <c r="G192" s="19"/>
      <c r="H192" s="20" t="s">
        <v>59</v>
      </c>
      <c r="I192" s="20"/>
      <c r="J192" s="20" t="s">
        <v>59</v>
      </c>
    </row>
    <row r="193" spans="1:10" x14ac:dyDescent="0.2">
      <c r="B193" s="19" t="s">
        <v>60</v>
      </c>
      <c r="C193" s="19" t="s">
        <v>61</v>
      </c>
      <c r="D193" s="19"/>
      <c r="E193" s="20" t="s">
        <v>1</v>
      </c>
      <c r="F193" s="20" t="s">
        <v>62</v>
      </c>
      <c r="G193" s="70" t="s">
        <v>1</v>
      </c>
      <c r="H193" s="20" t="s">
        <v>62</v>
      </c>
      <c r="I193" s="20"/>
      <c r="J193" s="20" t="s">
        <v>62</v>
      </c>
    </row>
    <row r="194" spans="1:10" x14ac:dyDescent="0.2">
      <c r="A194" s="64" t="s">
        <v>13</v>
      </c>
      <c r="B194" s="19" t="s">
        <v>63</v>
      </c>
      <c r="C194" s="19" t="s">
        <v>1</v>
      </c>
      <c r="D194" s="19" t="s">
        <v>1</v>
      </c>
      <c r="E194" s="20" t="s">
        <v>4</v>
      </c>
      <c r="F194" s="20" t="s">
        <v>64</v>
      </c>
      <c r="G194" s="70" t="s">
        <v>4</v>
      </c>
      <c r="H194" s="20" t="s">
        <v>64</v>
      </c>
      <c r="I194" s="20" t="s">
        <v>3</v>
      </c>
      <c r="J194" s="20" t="s">
        <v>64</v>
      </c>
    </row>
    <row r="195" spans="1:10" x14ac:dyDescent="0.2">
      <c r="A195" s="66" t="s">
        <v>12</v>
      </c>
      <c r="B195" s="71" t="s">
        <v>65</v>
      </c>
      <c r="C195" s="71" t="s">
        <v>66</v>
      </c>
      <c r="D195" s="71" t="s">
        <v>67</v>
      </c>
      <c r="E195" s="72" t="s">
        <v>6</v>
      </c>
      <c r="F195" s="72" t="s">
        <v>0</v>
      </c>
      <c r="G195" s="73" t="s">
        <v>23</v>
      </c>
      <c r="H195" s="72" t="s">
        <v>0</v>
      </c>
      <c r="I195" s="72" t="s">
        <v>68</v>
      </c>
      <c r="J195" s="72" t="s">
        <v>0</v>
      </c>
    </row>
    <row r="197" spans="1:10" x14ac:dyDescent="0.2">
      <c r="A197" s="41" t="s">
        <v>1144</v>
      </c>
      <c r="B197" s="39">
        <f>VLOOKUP(LEFT(_Cat2,3)&amp;$A11&amp;"94"&amp;State2,Sheet5!$A$2:$I$505,2,FALSE)</f>
        <v>59286</v>
      </c>
      <c r="C197" s="39">
        <f>VLOOKUP(LEFT(_Cat2,3)&amp;$A11&amp;"94"&amp;State2,Sheet5!$A$2:$I$505,3,FALSE)</f>
        <v>3487</v>
      </c>
      <c r="D197" s="39">
        <f>VLOOKUP(LEFT(_Cat2,3)&amp;$A11&amp;"94"&amp;State2,Sheet5!$A$2:$I$505,4,FALSE)</f>
        <v>17002907</v>
      </c>
      <c r="E197" s="40">
        <f>IF(B197=0,0,ROUND((C197/B197)*100,2))</f>
        <v>5.88</v>
      </c>
      <c r="F197" s="40" t="str">
        <f>IF(ISERR((E193-E197)/E193),"*****",ROUND(-((E193-E197)/E193)*100,2))</f>
        <v>*****</v>
      </c>
      <c r="G197" s="39">
        <f>IF(C197=0,0,ROUND(D197/C197,0))</f>
        <v>4876</v>
      </c>
      <c r="H197" s="40" t="str">
        <f>IF(ISERR((G193-G197)/G193),"******",ROUND(-((G193-G197)/G193)*100,2))</f>
        <v>******</v>
      </c>
      <c r="I197" s="40">
        <f>IF(B197=0,0,ROUND(D197/B197,2))</f>
        <v>286.79000000000002</v>
      </c>
      <c r="J197" s="40" t="str">
        <f>IF(ISERR((I193-I197)/I193),"******",ROUND(-((I193-I197)/I193)*100,2))</f>
        <v>******</v>
      </c>
    </row>
    <row r="198" spans="1:10" x14ac:dyDescent="0.2">
      <c r="A198" s="41" t="s">
        <v>1145</v>
      </c>
      <c r="B198" s="39">
        <f>VLOOKUP(LEFT(_Cat2,3)&amp;$A12&amp;"94"&amp;State2,Sheet5!$A$2:$I$505,2,FALSE)</f>
        <v>58250</v>
      </c>
      <c r="C198" s="39">
        <f>VLOOKUP(LEFT(_Cat2,3)&amp;$A12&amp;"94"&amp;State2,Sheet5!$A$2:$I$505,3,FALSE)</f>
        <v>3181</v>
      </c>
      <c r="D198" s="39">
        <f>VLOOKUP(LEFT(_Cat2,3)&amp;$A12&amp;"94"&amp;State2,Sheet5!$A$2:$I$505,4,FALSE)</f>
        <v>16828315</v>
      </c>
      <c r="E198" s="40">
        <f t="shared" ref="E198:E217" si="42">IF(B198=0,0,ROUND((C198/B198)*100,2))</f>
        <v>5.46</v>
      </c>
      <c r="F198" s="40" t="str">
        <f t="shared" ref="F198:F217" si="43">IF(ISERR((E194-E198)/E194),"*****",ROUND(-((E194-E198)/E194)*100,2))</f>
        <v>*****</v>
      </c>
      <c r="G198" s="39">
        <f t="shared" ref="G198:G217" si="44">IF(C198=0,0,ROUND(D198/C198,0))</f>
        <v>5290</v>
      </c>
      <c r="H198" s="40" t="str">
        <f t="shared" ref="H198:H217" si="45">IF(ISERR((G194-G198)/G194),"******",ROUND(-((G194-G198)/G194)*100,2))</f>
        <v>******</v>
      </c>
      <c r="I198" s="40">
        <f t="shared" ref="I198:I217" si="46">IF(B198=0,0,ROUND(D198/B198,2))</f>
        <v>288.89999999999998</v>
      </c>
      <c r="J198" s="40" t="str">
        <f t="shared" ref="J198:J217" si="47">IF(ISERR((I194-I198)/I194),"******",ROUND(-((I194-I198)/I194)*100,2))</f>
        <v>******</v>
      </c>
    </row>
    <row r="199" spans="1:10" x14ac:dyDescent="0.2">
      <c r="A199" s="41" t="s">
        <v>1146</v>
      </c>
      <c r="B199" s="39">
        <f>VLOOKUP(LEFT(_Cat2,3)&amp;$A13&amp;"94"&amp;State2,Sheet5!$A$2:$I$505,2,FALSE)</f>
        <v>57569</v>
      </c>
      <c r="C199" s="39">
        <f>VLOOKUP(LEFT(_Cat2,3)&amp;$A13&amp;"94"&amp;State2,Sheet5!$A$2:$I$505,3,FALSE)</f>
        <v>3427</v>
      </c>
      <c r="D199" s="39">
        <f>VLOOKUP(LEFT(_Cat2,3)&amp;$A13&amp;"94"&amp;State2,Sheet5!$A$2:$I$505,4,FALSE)</f>
        <v>14144902</v>
      </c>
      <c r="E199" s="40">
        <f t="shared" si="42"/>
        <v>5.95</v>
      </c>
      <c r="F199" s="40" t="str">
        <f t="shared" si="43"/>
        <v>*****</v>
      </c>
      <c r="G199" s="39">
        <f t="shared" si="44"/>
        <v>4127</v>
      </c>
      <c r="H199" s="40" t="str">
        <f t="shared" si="45"/>
        <v>******</v>
      </c>
      <c r="I199" s="40">
        <f t="shared" si="46"/>
        <v>245.7</v>
      </c>
      <c r="J199" s="40" t="str">
        <f t="shared" si="47"/>
        <v>******</v>
      </c>
    </row>
    <row r="200" spans="1:10" x14ac:dyDescent="0.2">
      <c r="A200" s="41" t="s">
        <v>1122</v>
      </c>
      <c r="B200" s="39">
        <f>VLOOKUP(LEFT(_Cat2,3)&amp;$A14&amp;"94"&amp;State2,Sheet5!$A$2:$I$505,2,FALSE)</f>
        <v>56932</v>
      </c>
      <c r="C200" s="39">
        <f>VLOOKUP(LEFT(_Cat2,3)&amp;$A14&amp;"94"&amp;State2,Sheet5!$A$2:$I$505,3,FALSE)</f>
        <v>2473</v>
      </c>
      <c r="D200" s="39">
        <f>VLOOKUP(LEFT(_Cat2,3)&amp;$A14&amp;"94"&amp;State2,Sheet5!$A$2:$I$505,4,FALSE)</f>
        <v>13182086</v>
      </c>
      <c r="E200" s="40">
        <f t="shared" si="42"/>
        <v>4.34</v>
      </c>
      <c r="F200" s="40" t="str">
        <f t="shared" si="43"/>
        <v>*****</v>
      </c>
      <c r="G200" s="39">
        <f t="shared" si="44"/>
        <v>5330</v>
      </c>
      <c r="H200" s="40" t="str">
        <f t="shared" si="45"/>
        <v>******</v>
      </c>
      <c r="I200" s="40">
        <f t="shared" si="46"/>
        <v>231.54</v>
      </c>
      <c r="J200" s="40" t="str">
        <f t="shared" si="47"/>
        <v>******</v>
      </c>
    </row>
    <row r="201" spans="1:10" x14ac:dyDescent="0.2">
      <c r="A201" s="41" t="s">
        <v>1123</v>
      </c>
      <c r="B201" s="39">
        <f>VLOOKUP(LEFT(_Cat2,3)&amp;$A15&amp;"94"&amp;State2,Sheet5!$A$2:$I$505,2,FALSE)</f>
        <v>56429</v>
      </c>
      <c r="C201" s="39">
        <f>VLOOKUP(LEFT(_Cat2,3)&amp;$A15&amp;"94"&amp;State2,Sheet5!$A$2:$I$505,3,FALSE)</f>
        <v>2454</v>
      </c>
      <c r="D201" s="39">
        <f>VLOOKUP(LEFT(_Cat2,3)&amp;$A15&amp;"94"&amp;State2,Sheet5!$A$2:$I$505,4,FALSE)</f>
        <v>14553661</v>
      </c>
      <c r="E201" s="40">
        <f t="shared" si="42"/>
        <v>4.3499999999999996</v>
      </c>
      <c r="F201" s="40">
        <f t="shared" si="43"/>
        <v>-26.02</v>
      </c>
      <c r="G201" s="39">
        <f t="shared" si="44"/>
        <v>5931</v>
      </c>
      <c r="H201" s="40">
        <f t="shared" si="45"/>
        <v>21.64</v>
      </c>
      <c r="I201" s="40">
        <f t="shared" si="46"/>
        <v>257.91000000000003</v>
      </c>
      <c r="J201" s="40">
        <f t="shared" si="47"/>
        <v>-10.07</v>
      </c>
    </row>
    <row r="202" spans="1:10" x14ac:dyDescent="0.2">
      <c r="A202" s="41" t="s">
        <v>1124</v>
      </c>
      <c r="B202" s="39">
        <f>VLOOKUP(LEFT(_Cat2,3)&amp;$A16&amp;"94"&amp;State2,Sheet5!$A$2:$I$505,2,FALSE)</f>
        <v>56030</v>
      </c>
      <c r="C202" s="39">
        <f>VLOOKUP(LEFT(_Cat2,3)&amp;$A16&amp;"94"&amp;State2,Sheet5!$A$2:$I$505,3,FALSE)</f>
        <v>2654</v>
      </c>
      <c r="D202" s="39">
        <f>VLOOKUP(LEFT(_Cat2,3)&amp;$A16&amp;"94"&amp;State2,Sheet5!$A$2:$I$505,4,FALSE)</f>
        <v>13133404</v>
      </c>
      <c r="E202" s="40">
        <f t="shared" si="42"/>
        <v>4.74</v>
      </c>
      <c r="F202" s="40">
        <f t="shared" si="43"/>
        <v>-13.19</v>
      </c>
      <c r="G202" s="39">
        <f t="shared" si="44"/>
        <v>4949</v>
      </c>
      <c r="H202" s="40">
        <f t="shared" si="45"/>
        <v>-6.45</v>
      </c>
      <c r="I202" s="40">
        <f t="shared" si="46"/>
        <v>234.4</v>
      </c>
      <c r="J202" s="40">
        <f t="shared" si="47"/>
        <v>-18.86</v>
      </c>
    </row>
    <row r="203" spans="1:10" x14ac:dyDescent="0.2">
      <c r="A203" s="41" t="s">
        <v>1125</v>
      </c>
      <c r="B203" s="39">
        <f>VLOOKUP(LEFT(_Cat2,3)&amp;$A17&amp;"94"&amp;State2,Sheet5!$A$2:$I$505,2,FALSE)</f>
        <v>55461</v>
      </c>
      <c r="C203" s="39">
        <f>VLOOKUP(LEFT(_Cat2,3)&amp;$A17&amp;"94"&amp;State2,Sheet5!$A$2:$I$505,3,FALSE)</f>
        <v>3094</v>
      </c>
      <c r="D203" s="39">
        <f>VLOOKUP(LEFT(_Cat2,3)&amp;$A17&amp;"94"&amp;State2,Sheet5!$A$2:$I$505,4,FALSE)</f>
        <v>14896006</v>
      </c>
      <c r="E203" s="40">
        <f t="shared" si="42"/>
        <v>5.58</v>
      </c>
      <c r="F203" s="40">
        <f t="shared" si="43"/>
        <v>-6.22</v>
      </c>
      <c r="G203" s="39">
        <f t="shared" si="44"/>
        <v>4814</v>
      </c>
      <c r="H203" s="40">
        <f t="shared" si="45"/>
        <v>16.649999999999999</v>
      </c>
      <c r="I203" s="40">
        <f t="shared" si="46"/>
        <v>268.58999999999997</v>
      </c>
      <c r="J203" s="40">
        <f t="shared" si="47"/>
        <v>9.32</v>
      </c>
    </row>
    <row r="204" spans="1:10" x14ac:dyDescent="0.2">
      <c r="A204" s="41" t="s">
        <v>1126</v>
      </c>
      <c r="B204" s="39">
        <f>VLOOKUP(LEFT(_Cat2,3)&amp;$A18&amp;"94"&amp;State2,Sheet5!$A$2:$I$505,2,FALSE)</f>
        <v>54973</v>
      </c>
      <c r="C204" s="39">
        <f>VLOOKUP(LEFT(_Cat2,3)&amp;$A18&amp;"94"&amp;State2,Sheet5!$A$2:$I$505,3,FALSE)</f>
        <v>2427</v>
      </c>
      <c r="D204" s="39">
        <f>VLOOKUP(LEFT(_Cat2,3)&amp;$A18&amp;"94"&amp;State2,Sheet5!$A$2:$I$505,4,FALSE)</f>
        <v>14384204</v>
      </c>
      <c r="E204" s="40">
        <f t="shared" si="42"/>
        <v>4.41</v>
      </c>
      <c r="F204" s="40">
        <f t="shared" si="43"/>
        <v>1.61</v>
      </c>
      <c r="G204" s="39">
        <f t="shared" si="44"/>
        <v>5927</v>
      </c>
      <c r="H204" s="40">
        <f t="shared" si="45"/>
        <v>11.2</v>
      </c>
      <c r="I204" s="40">
        <f t="shared" si="46"/>
        <v>261.66000000000003</v>
      </c>
      <c r="J204" s="40">
        <f t="shared" si="47"/>
        <v>13.01</v>
      </c>
    </row>
    <row r="205" spans="1:10" x14ac:dyDescent="0.2">
      <c r="A205" s="41" t="s">
        <v>1127</v>
      </c>
      <c r="B205" s="39">
        <f>VLOOKUP(LEFT(_Cat2,3)&amp;$A19&amp;"94"&amp;State2,Sheet5!$A$2:$I$505,2,FALSE)</f>
        <v>54548</v>
      </c>
      <c r="C205" s="39">
        <f>VLOOKUP(LEFT(_Cat2,3)&amp;$A19&amp;"94"&amp;State2,Sheet5!$A$2:$I$505,3,FALSE)</f>
        <v>2433</v>
      </c>
      <c r="D205" s="39">
        <f>VLOOKUP(LEFT(_Cat2,3)&amp;$A19&amp;"94"&amp;State2,Sheet5!$A$2:$I$505,4,FALSE)</f>
        <v>14894896</v>
      </c>
      <c r="E205" s="40">
        <f t="shared" si="42"/>
        <v>4.46</v>
      </c>
      <c r="F205" s="40">
        <f t="shared" si="43"/>
        <v>2.5299999999999998</v>
      </c>
      <c r="G205" s="39">
        <f t="shared" si="44"/>
        <v>6122</v>
      </c>
      <c r="H205" s="40">
        <f t="shared" si="45"/>
        <v>3.22</v>
      </c>
      <c r="I205" s="40">
        <f t="shared" si="46"/>
        <v>273.06</v>
      </c>
      <c r="J205" s="40">
        <f t="shared" si="47"/>
        <v>5.87</v>
      </c>
    </row>
    <row r="206" spans="1:10" x14ac:dyDescent="0.2">
      <c r="A206" s="41" t="s">
        <v>1128</v>
      </c>
      <c r="B206" s="39">
        <f>VLOOKUP(LEFT(_Cat2,3)&amp;$A20&amp;"94"&amp;State2,Sheet5!$A$2:$I$505,2,FALSE)</f>
        <v>54267</v>
      </c>
      <c r="C206" s="39">
        <f>VLOOKUP(LEFT(_Cat2,3)&amp;$A20&amp;"94"&amp;State2,Sheet5!$A$2:$I$505,3,FALSE)</f>
        <v>2373</v>
      </c>
      <c r="D206" s="39">
        <f>VLOOKUP(LEFT(_Cat2,3)&amp;$A20&amp;"94"&amp;State2,Sheet5!$A$2:$I$505,4,FALSE)</f>
        <v>12361264</v>
      </c>
      <c r="E206" s="40">
        <f t="shared" si="42"/>
        <v>4.37</v>
      </c>
      <c r="F206" s="40">
        <f t="shared" si="43"/>
        <v>-7.81</v>
      </c>
      <c r="G206" s="39">
        <f t="shared" si="44"/>
        <v>5209</v>
      </c>
      <c r="H206" s="40">
        <f t="shared" si="45"/>
        <v>5.25</v>
      </c>
      <c r="I206" s="40">
        <f t="shared" si="46"/>
        <v>227.79</v>
      </c>
      <c r="J206" s="40">
        <f t="shared" si="47"/>
        <v>-2.82</v>
      </c>
    </row>
    <row r="207" spans="1:10" x14ac:dyDescent="0.2">
      <c r="A207" s="41" t="s">
        <v>1129</v>
      </c>
      <c r="B207" s="39">
        <f>VLOOKUP(LEFT(_Cat2,3)&amp;$A21&amp;"94"&amp;State2,Sheet5!$A$2:$I$505,2,FALSE)</f>
        <v>53980</v>
      </c>
      <c r="C207" s="39">
        <f>VLOOKUP(LEFT(_Cat2,3)&amp;$A21&amp;"94"&amp;State2,Sheet5!$A$2:$I$505,3,FALSE)</f>
        <v>2463</v>
      </c>
      <c r="D207" s="39">
        <f>VLOOKUP(LEFT(_Cat2,3)&amp;$A21&amp;"94"&amp;State2,Sheet5!$A$2:$I$505,4,FALSE)</f>
        <v>13005495</v>
      </c>
      <c r="E207" s="40">
        <f t="shared" si="42"/>
        <v>4.5599999999999996</v>
      </c>
      <c r="F207" s="40">
        <f t="shared" si="43"/>
        <v>-18.28</v>
      </c>
      <c r="G207" s="39">
        <f t="shared" si="44"/>
        <v>5280</v>
      </c>
      <c r="H207" s="40">
        <f t="shared" si="45"/>
        <v>9.68</v>
      </c>
      <c r="I207" s="40">
        <f t="shared" si="46"/>
        <v>240.93</v>
      </c>
      <c r="J207" s="40">
        <f t="shared" si="47"/>
        <v>-10.3</v>
      </c>
    </row>
    <row r="208" spans="1:10" x14ac:dyDescent="0.2">
      <c r="A208" s="41" t="s">
        <v>1130</v>
      </c>
      <c r="B208" s="39">
        <f>VLOOKUP(LEFT(_Cat2,3)&amp;$A22&amp;"94"&amp;State2,Sheet5!$A$2:$I$505,2,FALSE)</f>
        <v>54565</v>
      </c>
      <c r="C208" s="39">
        <f>VLOOKUP(LEFT(_Cat2,3)&amp;$A22&amp;"94"&amp;State2,Sheet5!$A$2:$I$505,3,FALSE)</f>
        <v>2169</v>
      </c>
      <c r="D208" s="39">
        <f>VLOOKUP(LEFT(_Cat2,3)&amp;$A22&amp;"94"&amp;State2,Sheet5!$A$2:$I$505,4,FALSE)</f>
        <v>14080571</v>
      </c>
      <c r="E208" s="40">
        <f t="shared" si="42"/>
        <v>3.98</v>
      </c>
      <c r="F208" s="40">
        <f t="shared" si="43"/>
        <v>-9.75</v>
      </c>
      <c r="G208" s="39">
        <f t="shared" si="44"/>
        <v>6492</v>
      </c>
      <c r="H208" s="40">
        <f t="shared" si="45"/>
        <v>9.5299999999999994</v>
      </c>
      <c r="I208" s="40">
        <f t="shared" si="46"/>
        <v>258.05</v>
      </c>
      <c r="J208" s="40">
        <f t="shared" si="47"/>
        <v>-1.38</v>
      </c>
    </row>
    <row r="209" spans="1:10" x14ac:dyDescent="0.2">
      <c r="A209" s="41" t="s">
        <v>1131</v>
      </c>
      <c r="B209" s="39">
        <f>VLOOKUP(LEFT(_Cat2,3)&amp;$A23&amp;"94"&amp;State2,Sheet5!$A$2:$I$505,2,FALSE)</f>
        <v>54167</v>
      </c>
      <c r="C209" s="39">
        <f>VLOOKUP(LEFT(_Cat2,3)&amp;$A23&amp;"94"&amp;State2,Sheet5!$A$2:$I$505,3,FALSE)</f>
        <v>2201</v>
      </c>
      <c r="D209" s="39">
        <f>VLOOKUP(LEFT(_Cat2,3)&amp;$A23&amp;"94"&amp;State2,Sheet5!$A$2:$I$505,4,FALSE)</f>
        <v>14094082</v>
      </c>
      <c r="E209" s="40">
        <f t="shared" si="42"/>
        <v>4.0599999999999996</v>
      </c>
      <c r="F209" s="40">
        <f t="shared" si="43"/>
        <v>-8.9700000000000006</v>
      </c>
      <c r="G209" s="39">
        <f t="shared" si="44"/>
        <v>6403</v>
      </c>
      <c r="H209" s="40">
        <f t="shared" si="45"/>
        <v>4.59</v>
      </c>
      <c r="I209" s="40">
        <f t="shared" si="46"/>
        <v>260.2</v>
      </c>
      <c r="J209" s="40">
        <f t="shared" si="47"/>
        <v>-4.71</v>
      </c>
    </row>
    <row r="210" spans="1:10" x14ac:dyDescent="0.2">
      <c r="A210" s="41" t="s">
        <v>1132</v>
      </c>
      <c r="B210" s="39">
        <f>VLOOKUP(LEFT(_Cat2,3)&amp;$A24&amp;"94"&amp;State2,Sheet5!$A$2:$I$505,2,FALSE)</f>
        <v>53963</v>
      </c>
      <c r="C210" s="39">
        <f>VLOOKUP(LEFT(_Cat2,3)&amp;$A24&amp;"94"&amp;State2,Sheet5!$A$2:$I$505,3,FALSE)</f>
        <v>2320</v>
      </c>
      <c r="D210" s="39">
        <f>VLOOKUP(LEFT(_Cat2,3)&amp;$A24&amp;"94"&amp;State2,Sheet5!$A$2:$I$505,4,FALSE)</f>
        <v>14175764</v>
      </c>
      <c r="E210" s="40">
        <f t="shared" si="42"/>
        <v>4.3</v>
      </c>
      <c r="F210" s="40">
        <f t="shared" si="43"/>
        <v>-1.6</v>
      </c>
      <c r="G210" s="39">
        <f t="shared" si="44"/>
        <v>6110</v>
      </c>
      <c r="H210" s="40">
        <f t="shared" si="45"/>
        <v>17.3</v>
      </c>
      <c r="I210" s="40">
        <f t="shared" si="46"/>
        <v>262.69</v>
      </c>
      <c r="J210" s="40">
        <f t="shared" si="47"/>
        <v>15.32</v>
      </c>
    </row>
    <row r="211" spans="1:10" x14ac:dyDescent="0.2">
      <c r="A211" s="41" t="s">
        <v>1133</v>
      </c>
      <c r="B211" s="39">
        <f>VLOOKUP(LEFT(_Cat2,3)&amp;$A25&amp;"94"&amp;State2,Sheet5!$A$2:$I$505,2,FALSE)</f>
        <v>53888</v>
      </c>
      <c r="C211" s="39">
        <f>VLOOKUP(LEFT(_Cat2,3)&amp;$A25&amp;"94"&amp;State2,Sheet5!$A$2:$I$505,3,FALSE)</f>
        <v>2520</v>
      </c>
      <c r="D211" s="39">
        <f>VLOOKUP(LEFT(_Cat2,3)&amp;$A25&amp;"94"&amp;State2,Sheet5!$A$2:$I$505,4,FALSE)</f>
        <v>14999065</v>
      </c>
      <c r="E211" s="40">
        <f t="shared" si="42"/>
        <v>4.68</v>
      </c>
      <c r="F211" s="40">
        <f t="shared" si="43"/>
        <v>2.63</v>
      </c>
      <c r="G211" s="39">
        <f t="shared" si="44"/>
        <v>5952</v>
      </c>
      <c r="H211" s="40">
        <f t="shared" si="45"/>
        <v>12.73</v>
      </c>
      <c r="I211" s="40">
        <f t="shared" si="46"/>
        <v>278.33999999999997</v>
      </c>
      <c r="J211" s="40">
        <f t="shared" si="47"/>
        <v>15.53</v>
      </c>
    </row>
    <row r="212" spans="1:10" x14ac:dyDescent="0.2">
      <c r="A212" s="41" t="s">
        <v>1134</v>
      </c>
      <c r="B212" s="39">
        <f>VLOOKUP(LEFT(_Cat2,3)&amp;$A26&amp;"94"&amp;State2,Sheet5!$A$2:$I$505,2,FALSE)</f>
        <v>56986</v>
      </c>
      <c r="C212" s="39">
        <f>VLOOKUP(LEFT(_Cat2,3)&amp;$A26&amp;"94"&amp;State2,Sheet5!$A$2:$I$505,3,FALSE)</f>
        <v>1928</v>
      </c>
      <c r="D212" s="39">
        <f>VLOOKUP(LEFT(_Cat2,3)&amp;$A26&amp;"94"&amp;State2,Sheet5!$A$2:$I$505,4,FALSE)</f>
        <v>14109152</v>
      </c>
      <c r="E212" s="40">
        <f t="shared" si="42"/>
        <v>3.38</v>
      </c>
      <c r="F212" s="40">
        <f t="shared" si="43"/>
        <v>-15.08</v>
      </c>
      <c r="G212" s="39">
        <f t="shared" si="44"/>
        <v>7318</v>
      </c>
      <c r="H212" s="40">
        <f t="shared" si="45"/>
        <v>12.72</v>
      </c>
      <c r="I212" s="40">
        <f t="shared" si="46"/>
        <v>247.59</v>
      </c>
      <c r="J212" s="40">
        <f t="shared" si="47"/>
        <v>-4.05</v>
      </c>
    </row>
    <row r="213" spans="1:10" x14ac:dyDescent="0.2">
      <c r="A213" s="41" t="s">
        <v>1135</v>
      </c>
      <c r="B213" s="39">
        <f>VLOOKUP(LEFT(_Cat2,3)&amp;$A27&amp;"94"&amp;State2,Sheet5!$A$2:$I$505,2,FALSE)</f>
        <v>56138</v>
      </c>
      <c r="C213" s="39">
        <f>VLOOKUP(LEFT(_Cat2,3)&amp;$A27&amp;"94"&amp;State2,Sheet5!$A$2:$I$505,3,FALSE)</f>
        <v>2036</v>
      </c>
      <c r="D213" s="39">
        <f>VLOOKUP(LEFT(_Cat2,3)&amp;$A27&amp;"94"&amp;State2,Sheet5!$A$2:$I$505,4,FALSE)</f>
        <v>14243349</v>
      </c>
      <c r="E213" s="40">
        <f t="shared" si="42"/>
        <v>3.63</v>
      </c>
      <c r="F213" s="40">
        <f t="shared" si="43"/>
        <v>-10.59</v>
      </c>
      <c r="G213" s="39">
        <f t="shared" si="44"/>
        <v>6996</v>
      </c>
      <c r="H213" s="40">
        <f t="shared" si="45"/>
        <v>9.26</v>
      </c>
      <c r="I213" s="40">
        <f t="shared" si="46"/>
        <v>253.72</v>
      </c>
      <c r="J213" s="40">
        <f t="shared" si="47"/>
        <v>-2.4900000000000002</v>
      </c>
    </row>
    <row r="214" spans="1:10" x14ac:dyDescent="0.2">
      <c r="A214" s="41" t="s">
        <v>1136</v>
      </c>
      <c r="B214" s="39">
        <f>VLOOKUP(LEFT(_Cat2,3)&amp;$A28&amp;"94"&amp;State2,Sheet5!$A$2:$I$505,2,FALSE)</f>
        <v>55743</v>
      </c>
      <c r="C214" s="39">
        <f>VLOOKUP(LEFT(_Cat2,3)&amp;$A28&amp;"94"&amp;State2,Sheet5!$A$2:$I$505,3,FALSE)</f>
        <v>2101</v>
      </c>
      <c r="D214" s="39">
        <f>VLOOKUP(LEFT(_Cat2,3)&amp;$A28&amp;"94"&amp;State2,Sheet5!$A$2:$I$505,4,FALSE)</f>
        <v>12855468</v>
      </c>
      <c r="E214" s="40">
        <f t="shared" si="42"/>
        <v>3.77</v>
      </c>
      <c r="F214" s="40">
        <f t="shared" si="43"/>
        <v>-12.33</v>
      </c>
      <c r="G214" s="39">
        <f t="shared" si="44"/>
        <v>6119</v>
      </c>
      <c r="H214" s="40">
        <f t="shared" si="45"/>
        <v>0.15</v>
      </c>
      <c r="I214" s="40">
        <f t="shared" si="46"/>
        <v>230.62</v>
      </c>
      <c r="J214" s="40">
        <f t="shared" si="47"/>
        <v>-12.21</v>
      </c>
    </row>
    <row r="215" spans="1:10" x14ac:dyDescent="0.2">
      <c r="A215" s="41" t="s">
        <v>1137</v>
      </c>
      <c r="B215" s="39">
        <f>VLOOKUP(LEFT(_Cat2,3)&amp;$A29&amp;"94"&amp;State2,Sheet5!$A$2:$I$505,2,FALSE)</f>
        <v>55860</v>
      </c>
      <c r="C215" s="39">
        <f>VLOOKUP(LEFT(_Cat2,3)&amp;$A29&amp;"94"&amp;State2,Sheet5!$A$2:$I$505,3,FALSE)</f>
        <v>2386</v>
      </c>
      <c r="D215" s="39">
        <f>VLOOKUP(LEFT(_Cat2,3)&amp;$A29&amp;"94"&amp;State2,Sheet5!$A$2:$I$505,4,FALSE)</f>
        <v>11987978</v>
      </c>
      <c r="E215" s="40">
        <f t="shared" si="42"/>
        <v>4.2699999999999996</v>
      </c>
      <c r="F215" s="40">
        <f t="shared" si="43"/>
        <v>-8.76</v>
      </c>
      <c r="G215" s="39">
        <f t="shared" si="44"/>
        <v>5024</v>
      </c>
      <c r="H215" s="40">
        <f t="shared" si="45"/>
        <v>-15.59</v>
      </c>
      <c r="I215" s="40">
        <f t="shared" si="46"/>
        <v>214.61</v>
      </c>
      <c r="J215" s="40">
        <f t="shared" si="47"/>
        <v>-22.9</v>
      </c>
    </row>
    <row r="216" spans="1:10" x14ac:dyDescent="0.2">
      <c r="A216" s="41" t="s">
        <v>1138</v>
      </c>
      <c r="B216" s="39">
        <f>VLOOKUP(LEFT(_Cat2,3)&amp;$A30&amp;"94"&amp;State2,Sheet5!$A$2:$I$505,2,FALSE)</f>
        <v>55641</v>
      </c>
      <c r="C216" s="39">
        <f>VLOOKUP(LEFT(_Cat2,3)&amp;$A30&amp;"94"&amp;State2,Sheet5!$A$2:$I$505,3,FALSE)</f>
        <v>1764</v>
      </c>
      <c r="D216" s="39">
        <f>VLOOKUP(LEFT(_Cat2,3)&amp;$A30&amp;"94"&amp;State2,Sheet5!$A$2:$I$505,4,FALSE)</f>
        <v>10945431</v>
      </c>
      <c r="E216" s="40">
        <f t="shared" si="42"/>
        <v>3.17</v>
      </c>
      <c r="F216" s="40">
        <f t="shared" si="43"/>
        <v>-6.21</v>
      </c>
      <c r="G216" s="39">
        <f t="shared" si="44"/>
        <v>6205</v>
      </c>
      <c r="H216" s="40">
        <f t="shared" si="45"/>
        <v>-15.21</v>
      </c>
      <c r="I216" s="40">
        <f t="shared" si="46"/>
        <v>196.72</v>
      </c>
      <c r="J216" s="40">
        <f t="shared" si="47"/>
        <v>-20.55</v>
      </c>
    </row>
    <row r="217" spans="1:10" x14ac:dyDescent="0.2">
      <c r="A217" s="41" t="s">
        <v>1139</v>
      </c>
      <c r="B217" s="39">
        <f>VLOOKUP(LEFT(_Cat2,3)&amp;$A31&amp;"94"&amp;State2,Sheet5!$A$2:$I$505,2,FALSE)</f>
        <v>54349</v>
      </c>
      <c r="C217" s="39">
        <f>VLOOKUP(LEFT(_Cat2,3)&amp;$A31&amp;"94"&amp;State2,Sheet5!$A$2:$I$505,3,FALSE)</f>
        <v>2229</v>
      </c>
      <c r="D217" s="39">
        <f>VLOOKUP(LEFT(_Cat2,3)&amp;$A31&amp;"94"&amp;State2,Sheet5!$A$2:$I$505,4,FALSE)</f>
        <v>14472019</v>
      </c>
      <c r="E217" s="40">
        <f t="shared" si="42"/>
        <v>4.0999999999999996</v>
      </c>
      <c r="F217" s="40">
        <f t="shared" si="43"/>
        <v>12.95</v>
      </c>
      <c r="G217" s="39">
        <f t="shared" si="44"/>
        <v>6493</v>
      </c>
      <c r="H217" s="40">
        <f t="shared" si="45"/>
        <v>-7.19</v>
      </c>
      <c r="I217" s="40">
        <f t="shared" si="46"/>
        <v>266.27999999999997</v>
      </c>
      <c r="J217" s="40">
        <f t="shared" si="47"/>
        <v>4.95</v>
      </c>
    </row>
    <row r="218" spans="1:10" x14ac:dyDescent="0.2">
      <c r="A218" s="41" t="s">
        <v>1140</v>
      </c>
    </row>
    <row r="219" spans="1:10" x14ac:dyDescent="0.2">
      <c r="A219" s="41" t="s">
        <v>1141</v>
      </c>
    </row>
    <row r="221" spans="1:10" x14ac:dyDescent="0.2">
      <c r="A221" s="18"/>
      <c r="B221" s="19"/>
      <c r="C221" s="19"/>
      <c r="D221" s="19"/>
      <c r="E221" s="20"/>
      <c r="F221" s="20" t="s">
        <v>59</v>
      </c>
      <c r="G221" s="19"/>
      <c r="H221" s="20" t="s">
        <v>59</v>
      </c>
      <c r="I221" s="20"/>
      <c r="J221" s="20" t="s">
        <v>59</v>
      </c>
    </row>
    <row r="222" spans="1:10" x14ac:dyDescent="0.2">
      <c r="B222" s="19" t="s">
        <v>60</v>
      </c>
      <c r="C222" s="19" t="s">
        <v>61</v>
      </c>
      <c r="D222" s="19"/>
      <c r="E222" s="20" t="s">
        <v>1</v>
      </c>
      <c r="F222" s="20" t="s">
        <v>62</v>
      </c>
      <c r="G222" s="70" t="s">
        <v>1</v>
      </c>
      <c r="H222" s="20" t="s">
        <v>62</v>
      </c>
      <c r="I222" s="20"/>
      <c r="J222" s="20" t="s">
        <v>62</v>
      </c>
    </row>
    <row r="223" spans="1:10" x14ac:dyDescent="0.2">
      <c r="A223" s="64" t="s">
        <v>1148</v>
      </c>
      <c r="B223" s="19" t="s">
        <v>63</v>
      </c>
      <c r="C223" s="19" t="s">
        <v>1</v>
      </c>
      <c r="D223" s="19" t="s">
        <v>1</v>
      </c>
      <c r="E223" s="20" t="s">
        <v>4</v>
      </c>
      <c r="F223" s="20" t="s">
        <v>64</v>
      </c>
      <c r="G223" s="70" t="s">
        <v>4</v>
      </c>
      <c r="H223" s="20" t="s">
        <v>64</v>
      </c>
      <c r="I223" s="20" t="s">
        <v>3</v>
      </c>
      <c r="J223" s="20" t="s">
        <v>64</v>
      </c>
    </row>
    <row r="224" spans="1:10" x14ac:dyDescent="0.2">
      <c r="A224" s="66" t="s">
        <v>12</v>
      </c>
      <c r="B224" s="71" t="s">
        <v>65</v>
      </c>
      <c r="C224" s="71" t="s">
        <v>66</v>
      </c>
      <c r="D224" s="71" t="s">
        <v>67</v>
      </c>
      <c r="E224" s="72" t="s">
        <v>6</v>
      </c>
      <c r="F224" s="72" t="s">
        <v>0</v>
      </c>
      <c r="G224" s="73" t="s">
        <v>23</v>
      </c>
      <c r="H224" s="72" t="s">
        <v>0</v>
      </c>
      <c r="I224" s="72" t="s">
        <v>68</v>
      </c>
      <c r="J224" s="72" t="s">
        <v>0</v>
      </c>
    </row>
    <row r="226" spans="1:10" x14ac:dyDescent="0.2">
      <c r="A226" s="41" t="s">
        <v>1122</v>
      </c>
      <c r="B226" s="39">
        <f t="shared" ref="B226:D241" si="48">SUM(B197:B200)</f>
        <v>232037</v>
      </c>
      <c r="C226" s="39">
        <f t="shared" si="48"/>
        <v>12568</v>
      </c>
      <c r="D226" s="39">
        <f t="shared" si="48"/>
        <v>61158210</v>
      </c>
      <c r="E226" s="40">
        <f>IF(B226=0,0,ROUND((C226/B226)*100,2))</f>
        <v>5.42</v>
      </c>
      <c r="F226" s="40" t="str">
        <f>IF(ISERR((E222-E226)/E222),"*****",ROUND(-((E222-E226)/E222)*100,2))</f>
        <v>*****</v>
      </c>
      <c r="G226" s="39">
        <f>IF(C226=0,0,ROUND(D226/C226,0))</f>
        <v>4866</v>
      </c>
      <c r="H226" s="40" t="str">
        <f>IF(ISERR((G222-G226)/G222),"******",ROUND(-((G222-G226)/G222)*100,2))</f>
        <v>******</v>
      </c>
      <c r="I226" s="40">
        <f>IF(B226=0,0,ROUND(D226/B226,2))</f>
        <v>263.57</v>
      </c>
      <c r="J226" s="40" t="str">
        <f>IF(ISERR((I222-I226)/I222),"******",ROUND(-((I222-I226)/I222)*100,2))</f>
        <v>******</v>
      </c>
    </row>
    <row r="227" spans="1:10" x14ac:dyDescent="0.2">
      <c r="A227" s="41" t="s">
        <v>1123</v>
      </c>
      <c r="B227" s="39">
        <f t="shared" si="48"/>
        <v>229180</v>
      </c>
      <c r="C227" s="39">
        <f t="shared" si="48"/>
        <v>11535</v>
      </c>
      <c r="D227" s="39">
        <f t="shared" si="48"/>
        <v>58708964</v>
      </c>
      <c r="E227" s="40">
        <f t="shared" ref="E227:E243" si="49">IF(B227=0,0,ROUND((C227/B227)*100,2))</f>
        <v>5.03</v>
      </c>
      <c r="F227" s="40" t="str">
        <f t="shared" ref="F227:F243" si="50">IF(ISERR((E223-E227)/E223),"*****",ROUND(-((E223-E227)/E223)*100,2))</f>
        <v>*****</v>
      </c>
      <c r="G227" s="39">
        <f t="shared" ref="G227:G243" si="51">IF(C227=0,0,ROUND(D227/C227,0))</f>
        <v>5090</v>
      </c>
      <c r="H227" s="40" t="str">
        <f t="shared" ref="H227:H243" si="52">IF(ISERR((G223-G227)/G223),"******",ROUND(-((G223-G227)/G223)*100,2))</f>
        <v>******</v>
      </c>
      <c r="I227" s="40">
        <f t="shared" ref="I227:I243" si="53">IF(B227=0,0,ROUND(D227/B227,2))</f>
        <v>256.17</v>
      </c>
      <c r="J227" s="40" t="str">
        <f t="shared" ref="J227:J243" si="54">IF(ISERR((I223-I227)/I223),"******",ROUND(-((I223-I227)/I223)*100,2))</f>
        <v>******</v>
      </c>
    </row>
    <row r="228" spans="1:10" x14ac:dyDescent="0.2">
      <c r="A228" s="41" t="s">
        <v>1124</v>
      </c>
      <c r="B228" s="39">
        <f t="shared" si="48"/>
        <v>226960</v>
      </c>
      <c r="C228" s="39">
        <f t="shared" si="48"/>
        <v>11008</v>
      </c>
      <c r="D228" s="39">
        <f t="shared" si="48"/>
        <v>55014053</v>
      </c>
      <c r="E228" s="40">
        <f t="shared" si="49"/>
        <v>4.8499999999999996</v>
      </c>
      <c r="F228" s="40" t="str">
        <f t="shared" si="50"/>
        <v>*****</v>
      </c>
      <c r="G228" s="39">
        <f t="shared" si="51"/>
        <v>4998</v>
      </c>
      <c r="H228" s="40" t="str">
        <f t="shared" si="52"/>
        <v>******</v>
      </c>
      <c r="I228" s="40">
        <f t="shared" si="53"/>
        <v>242.4</v>
      </c>
      <c r="J228" s="40" t="str">
        <f t="shared" si="54"/>
        <v>******</v>
      </c>
    </row>
    <row r="229" spans="1:10" x14ac:dyDescent="0.2">
      <c r="A229" s="41" t="s">
        <v>1125</v>
      </c>
      <c r="B229" s="39">
        <f t="shared" si="48"/>
        <v>224852</v>
      </c>
      <c r="C229" s="39">
        <f t="shared" si="48"/>
        <v>10675</v>
      </c>
      <c r="D229" s="39">
        <f t="shared" si="48"/>
        <v>55765157</v>
      </c>
      <c r="E229" s="40">
        <f t="shared" si="49"/>
        <v>4.75</v>
      </c>
      <c r="F229" s="40" t="str">
        <f t="shared" si="50"/>
        <v>*****</v>
      </c>
      <c r="G229" s="39">
        <f t="shared" si="51"/>
        <v>5224</v>
      </c>
      <c r="H229" s="40" t="str">
        <f t="shared" si="52"/>
        <v>******</v>
      </c>
      <c r="I229" s="40">
        <f t="shared" si="53"/>
        <v>248.01</v>
      </c>
      <c r="J229" s="40" t="str">
        <f t="shared" si="54"/>
        <v>******</v>
      </c>
    </row>
    <row r="230" spans="1:10" x14ac:dyDescent="0.2">
      <c r="A230" s="41" t="s">
        <v>1126</v>
      </c>
      <c r="B230" s="39">
        <f t="shared" si="48"/>
        <v>222893</v>
      </c>
      <c r="C230" s="39">
        <f t="shared" si="48"/>
        <v>10629</v>
      </c>
      <c r="D230" s="39">
        <f t="shared" si="48"/>
        <v>56967275</v>
      </c>
      <c r="E230" s="40">
        <f t="shared" si="49"/>
        <v>4.7699999999999996</v>
      </c>
      <c r="F230" s="40">
        <f t="shared" si="50"/>
        <v>-11.99</v>
      </c>
      <c r="G230" s="39">
        <f t="shared" si="51"/>
        <v>5360</v>
      </c>
      <c r="H230" s="40">
        <f t="shared" si="52"/>
        <v>10.15</v>
      </c>
      <c r="I230" s="40">
        <f t="shared" si="53"/>
        <v>255.58</v>
      </c>
      <c r="J230" s="40">
        <f t="shared" si="54"/>
        <v>-3.03</v>
      </c>
    </row>
    <row r="231" spans="1:10" x14ac:dyDescent="0.2">
      <c r="A231" s="41" t="s">
        <v>1127</v>
      </c>
      <c r="B231" s="39">
        <f t="shared" si="48"/>
        <v>221012</v>
      </c>
      <c r="C231" s="39">
        <f t="shared" si="48"/>
        <v>10608</v>
      </c>
      <c r="D231" s="39">
        <f t="shared" si="48"/>
        <v>57308510</v>
      </c>
      <c r="E231" s="40">
        <f t="shared" si="49"/>
        <v>4.8</v>
      </c>
      <c r="F231" s="40">
        <f t="shared" si="50"/>
        <v>-4.57</v>
      </c>
      <c r="G231" s="39">
        <f t="shared" si="51"/>
        <v>5402</v>
      </c>
      <c r="H231" s="40">
        <f t="shared" si="52"/>
        <v>6.13</v>
      </c>
      <c r="I231" s="40">
        <f t="shared" si="53"/>
        <v>259.3</v>
      </c>
      <c r="J231" s="40">
        <f t="shared" si="54"/>
        <v>1.22</v>
      </c>
    </row>
    <row r="232" spans="1:10" x14ac:dyDescent="0.2">
      <c r="A232" s="41" t="s">
        <v>1128</v>
      </c>
      <c r="B232" s="39">
        <f t="shared" si="48"/>
        <v>219249</v>
      </c>
      <c r="C232" s="39">
        <f t="shared" si="48"/>
        <v>10327</v>
      </c>
      <c r="D232" s="39">
        <f t="shared" si="48"/>
        <v>56536370</v>
      </c>
      <c r="E232" s="40">
        <f t="shared" si="49"/>
        <v>4.71</v>
      </c>
      <c r="F232" s="40">
        <f t="shared" si="50"/>
        <v>-2.89</v>
      </c>
      <c r="G232" s="39">
        <f t="shared" si="51"/>
        <v>5475</v>
      </c>
      <c r="H232" s="40">
        <f t="shared" si="52"/>
        <v>9.5399999999999991</v>
      </c>
      <c r="I232" s="40">
        <f t="shared" si="53"/>
        <v>257.86</v>
      </c>
      <c r="J232" s="40">
        <f t="shared" si="54"/>
        <v>6.38</v>
      </c>
    </row>
    <row r="233" spans="1:10" x14ac:dyDescent="0.2">
      <c r="A233" s="41" t="s">
        <v>1129</v>
      </c>
      <c r="B233" s="39">
        <f t="shared" si="48"/>
        <v>217768</v>
      </c>
      <c r="C233" s="39">
        <f t="shared" si="48"/>
        <v>9696</v>
      </c>
      <c r="D233" s="39">
        <f t="shared" si="48"/>
        <v>54645859</v>
      </c>
      <c r="E233" s="40">
        <f t="shared" si="49"/>
        <v>4.45</v>
      </c>
      <c r="F233" s="40">
        <f t="shared" si="50"/>
        <v>-6.32</v>
      </c>
      <c r="G233" s="39">
        <f t="shared" si="51"/>
        <v>5636</v>
      </c>
      <c r="H233" s="40">
        <f t="shared" si="52"/>
        <v>7.89</v>
      </c>
      <c r="I233" s="40">
        <f t="shared" si="53"/>
        <v>250.94</v>
      </c>
      <c r="J233" s="40">
        <f t="shared" si="54"/>
        <v>1.18</v>
      </c>
    </row>
    <row r="234" spans="1:10" x14ac:dyDescent="0.2">
      <c r="A234" s="41" t="s">
        <v>1130</v>
      </c>
      <c r="B234" s="39">
        <f t="shared" si="48"/>
        <v>217360</v>
      </c>
      <c r="C234" s="39">
        <f t="shared" si="48"/>
        <v>9438</v>
      </c>
      <c r="D234" s="39">
        <f t="shared" si="48"/>
        <v>54342226</v>
      </c>
      <c r="E234" s="40">
        <f t="shared" si="49"/>
        <v>4.34</v>
      </c>
      <c r="F234" s="40">
        <f t="shared" si="50"/>
        <v>-9.01</v>
      </c>
      <c r="G234" s="39">
        <f t="shared" si="51"/>
        <v>5758</v>
      </c>
      <c r="H234" s="40">
        <f t="shared" si="52"/>
        <v>7.43</v>
      </c>
      <c r="I234" s="40">
        <f t="shared" si="53"/>
        <v>250.01</v>
      </c>
      <c r="J234" s="40">
        <f t="shared" si="54"/>
        <v>-2.1800000000000002</v>
      </c>
    </row>
    <row r="235" spans="1:10" x14ac:dyDescent="0.2">
      <c r="A235" s="41" t="s">
        <v>1131</v>
      </c>
      <c r="B235" s="39">
        <f t="shared" si="48"/>
        <v>216979</v>
      </c>
      <c r="C235" s="39">
        <f t="shared" si="48"/>
        <v>9206</v>
      </c>
      <c r="D235" s="39">
        <f t="shared" si="48"/>
        <v>53541412</v>
      </c>
      <c r="E235" s="40">
        <f t="shared" si="49"/>
        <v>4.24</v>
      </c>
      <c r="F235" s="40">
        <f t="shared" si="50"/>
        <v>-11.67</v>
      </c>
      <c r="G235" s="39">
        <f t="shared" si="51"/>
        <v>5816</v>
      </c>
      <c r="H235" s="40">
        <f t="shared" si="52"/>
        <v>7.66</v>
      </c>
      <c r="I235" s="40">
        <f t="shared" si="53"/>
        <v>246.76</v>
      </c>
      <c r="J235" s="40">
        <f t="shared" si="54"/>
        <v>-4.84</v>
      </c>
    </row>
    <row r="236" spans="1:10" x14ac:dyDescent="0.2">
      <c r="A236" s="41" t="s">
        <v>1132</v>
      </c>
      <c r="B236" s="39">
        <f t="shared" si="48"/>
        <v>216675</v>
      </c>
      <c r="C236" s="39">
        <f t="shared" si="48"/>
        <v>9153</v>
      </c>
      <c r="D236" s="39">
        <f t="shared" si="48"/>
        <v>55355912</v>
      </c>
      <c r="E236" s="40">
        <f t="shared" si="49"/>
        <v>4.22</v>
      </c>
      <c r="F236" s="40">
        <f t="shared" si="50"/>
        <v>-10.4</v>
      </c>
      <c r="G236" s="39">
        <f t="shared" si="51"/>
        <v>6048</v>
      </c>
      <c r="H236" s="40">
        <f t="shared" si="52"/>
        <v>10.47</v>
      </c>
      <c r="I236" s="40">
        <f t="shared" si="53"/>
        <v>255.48</v>
      </c>
      <c r="J236" s="40">
        <f t="shared" si="54"/>
        <v>-0.92</v>
      </c>
    </row>
    <row r="237" spans="1:10" x14ac:dyDescent="0.2">
      <c r="A237" s="41" t="s">
        <v>1133</v>
      </c>
      <c r="B237" s="39">
        <f t="shared" si="48"/>
        <v>216583</v>
      </c>
      <c r="C237" s="39">
        <f t="shared" si="48"/>
        <v>9210</v>
      </c>
      <c r="D237" s="39">
        <f t="shared" si="48"/>
        <v>57349482</v>
      </c>
      <c r="E237" s="40">
        <f t="shared" si="49"/>
        <v>4.25</v>
      </c>
      <c r="F237" s="40">
        <f t="shared" si="50"/>
        <v>-4.49</v>
      </c>
      <c r="G237" s="39">
        <f t="shared" si="51"/>
        <v>6227</v>
      </c>
      <c r="H237" s="40">
        <f t="shared" si="52"/>
        <v>10.49</v>
      </c>
      <c r="I237" s="40">
        <f t="shared" si="53"/>
        <v>264.79000000000002</v>
      </c>
      <c r="J237" s="40">
        <f t="shared" si="54"/>
        <v>5.52</v>
      </c>
    </row>
    <row r="238" spans="1:10" x14ac:dyDescent="0.2">
      <c r="A238" s="41" t="s">
        <v>1134</v>
      </c>
      <c r="B238" s="39">
        <f t="shared" si="48"/>
        <v>219004</v>
      </c>
      <c r="C238" s="39">
        <f t="shared" si="48"/>
        <v>8969</v>
      </c>
      <c r="D238" s="39">
        <f t="shared" si="48"/>
        <v>57378063</v>
      </c>
      <c r="E238" s="40">
        <f t="shared" si="49"/>
        <v>4.0999999999999996</v>
      </c>
      <c r="F238" s="40">
        <f t="shared" si="50"/>
        <v>-5.53</v>
      </c>
      <c r="G238" s="39">
        <f t="shared" si="51"/>
        <v>6397</v>
      </c>
      <c r="H238" s="40">
        <f t="shared" si="52"/>
        <v>11.1</v>
      </c>
      <c r="I238" s="40">
        <f t="shared" si="53"/>
        <v>262</v>
      </c>
      <c r="J238" s="40">
        <f t="shared" si="54"/>
        <v>4.8</v>
      </c>
    </row>
    <row r="239" spans="1:10" x14ac:dyDescent="0.2">
      <c r="A239" s="41" t="s">
        <v>1135</v>
      </c>
      <c r="B239" s="39">
        <f t="shared" si="48"/>
        <v>220975</v>
      </c>
      <c r="C239" s="39">
        <f t="shared" si="48"/>
        <v>8804</v>
      </c>
      <c r="D239" s="39">
        <f t="shared" si="48"/>
        <v>57527330</v>
      </c>
      <c r="E239" s="40">
        <f t="shared" si="49"/>
        <v>3.98</v>
      </c>
      <c r="F239" s="40">
        <f t="shared" si="50"/>
        <v>-6.13</v>
      </c>
      <c r="G239" s="39">
        <f t="shared" si="51"/>
        <v>6534</v>
      </c>
      <c r="H239" s="40">
        <f t="shared" si="52"/>
        <v>12.35</v>
      </c>
      <c r="I239" s="40">
        <f t="shared" si="53"/>
        <v>260.33</v>
      </c>
      <c r="J239" s="40">
        <f t="shared" si="54"/>
        <v>5.5</v>
      </c>
    </row>
    <row r="240" spans="1:10" x14ac:dyDescent="0.2">
      <c r="A240" s="41" t="s">
        <v>1136</v>
      </c>
      <c r="B240" s="39">
        <f t="shared" si="48"/>
        <v>222755</v>
      </c>
      <c r="C240" s="39">
        <f t="shared" si="48"/>
        <v>8585</v>
      </c>
      <c r="D240" s="39">
        <f t="shared" si="48"/>
        <v>56207034</v>
      </c>
      <c r="E240" s="40">
        <f t="shared" si="49"/>
        <v>3.85</v>
      </c>
      <c r="F240" s="40">
        <f t="shared" si="50"/>
        <v>-8.77</v>
      </c>
      <c r="G240" s="39">
        <f t="shared" si="51"/>
        <v>6547</v>
      </c>
      <c r="H240" s="40">
        <f t="shared" si="52"/>
        <v>8.25</v>
      </c>
      <c r="I240" s="40">
        <f t="shared" si="53"/>
        <v>252.33</v>
      </c>
      <c r="J240" s="40">
        <f t="shared" si="54"/>
        <v>-1.23</v>
      </c>
    </row>
    <row r="241" spans="1:10" x14ac:dyDescent="0.2">
      <c r="A241" s="41" t="s">
        <v>1137</v>
      </c>
      <c r="B241" s="39">
        <f t="shared" si="48"/>
        <v>224727</v>
      </c>
      <c r="C241" s="39">
        <f t="shared" si="48"/>
        <v>8451</v>
      </c>
      <c r="D241" s="39">
        <f t="shared" si="48"/>
        <v>53195947</v>
      </c>
      <c r="E241" s="40">
        <f t="shared" si="49"/>
        <v>3.76</v>
      </c>
      <c r="F241" s="40">
        <f t="shared" si="50"/>
        <v>-11.53</v>
      </c>
      <c r="G241" s="39">
        <f t="shared" si="51"/>
        <v>6295</v>
      </c>
      <c r="H241" s="40">
        <f t="shared" si="52"/>
        <v>1.0900000000000001</v>
      </c>
      <c r="I241" s="40">
        <f t="shared" si="53"/>
        <v>236.71</v>
      </c>
      <c r="J241" s="40">
        <f t="shared" si="54"/>
        <v>-10.6</v>
      </c>
    </row>
    <row r="242" spans="1:10" x14ac:dyDescent="0.2">
      <c r="A242" s="41" t="s">
        <v>1138</v>
      </c>
      <c r="B242" s="39">
        <f t="shared" ref="B242:D243" si="55">SUM(B213:B216)</f>
        <v>223382</v>
      </c>
      <c r="C242" s="39">
        <f t="shared" si="55"/>
        <v>8287</v>
      </c>
      <c r="D242" s="39">
        <f t="shared" si="55"/>
        <v>50032226</v>
      </c>
      <c r="E242" s="40">
        <f t="shared" si="49"/>
        <v>3.71</v>
      </c>
      <c r="F242" s="40">
        <f t="shared" si="50"/>
        <v>-9.51</v>
      </c>
      <c r="G242" s="39">
        <f t="shared" si="51"/>
        <v>6037</v>
      </c>
      <c r="H242" s="40">
        <f t="shared" si="52"/>
        <v>-5.63</v>
      </c>
      <c r="I242" s="40">
        <f t="shared" si="53"/>
        <v>223.98</v>
      </c>
      <c r="J242" s="40">
        <f t="shared" si="54"/>
        <v>-14.51</v>
      </c>
    </row>
    <row r="243" spans="1:10" x14ac:dyDescent="0.2">
      <c r="A243" s="41" t="s">
        <v>1139</v>
      </c>
      <c r="B243" s="39">
        <f t="shared" si="55"/>
        <v>221593</v>
      </c>
      <c r="C243" s="39">
        <f t="shared" si="55"/>
        <v>8480</v>
      </c>
      <c r="D243" s="39">
        <f t="shared" si="55"/>
        <v>50260896</v>
      </c>
      <c r="E243" s="40">
        <f t="shared" si="49"/>
        <v>3.83</v>
      </c>
      <c r="F243" s="40">
        <f t="shared" si="50"/>
        <v>-3.77</v>
      </c>
      <c r="G243" s="39">
        <f t="shared" si="51"/>
        <v>5927</v>
      </c>
      <c r="H243" s="40">
        <f t="shared" si="52"/>
        <v>-9.2899999999999991</v>
      </c>
      <c r="I243" s="40">
        <f t="shared" si="53"/>
        <v>226.82</v>
      </c>
      <c r="J243" s="40">
        <f t="shared" si="54"/>
        <v>-12.87</v>
      </c>
    </row>
    <row r="244" spans="1:10" x14ac:dyDescent="0.2">
      <c r="A244" s="41" t="s">
        <v>1140</v>
      </c>
    </row>
    <row r="245" spans="1:10" x14ac:dyDescent="0.2">
      <c r="A245" s="41" t="s">
        <v>1141</v>
      </c>
    </row>
    <row r="247" spans="1:10" x14ac:dyDescent="0.2">
      <c r="A247" s="41" t="s">
        <v>18</v>
      </c>
    </row>
    <row r="248" spans="1:10" x14ac:dyDescent="0.2">
      <c r="A248" s="41" t="s">
        <v>1159</v>
      </c>
    </row>
    <row r="249" spans="1:10" x14ac:dyDescent="0.2">
      <c r="A249" s="41" t="s">
        <v>77</v>
      </c>
    </row>
  </sheetData>
  <mergeCells count="12">
    <mergeCell ref="A189:J189"/>
    <mergeCell ref="E190:G190"/>
    <mergeCell ref="A65:J65"/>
    <mergeCell ref="E66:G66"/>
    <mergeCell ref="A126:J126"/>
    <mergeCell ref="A127:J127"/>
    <mergeCell ref="A2:J2"/>
    <mergeCell ref="A3:J3"/>
    <mergeCell ref="E4:G4"/>
    <mergeCell ref="A64:J64"/>
    <mergeCell ref="E128:G128"/>
    <mergeCell ref="A188:J188"/>
  </mergeCells>
  <phoneticPr fontId="8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4277" r:id="rId4" name="Label1">
          <controlPr defaultSize="0" print="0" autoLine="0" r:id="rId5">
            <anchor moveWithCells="1">
              <from>
                <xdr:col>11</xdr:col>
                <xdr:colOff>9525</xdr:colOff>
                <xdr:row>0</xdr:row>
                <xdr:rowOff>133350</xdr:rowOff>
              </from>
              <to>
                <xdr:col>12</xdr:col>
                <xdr:colOff>352425</xdr:colOff>
                <xdr:row>1</xdr:row>
                <xdr:rowOff>47625</xdr:rowOff>
              </to>
            </anchor>
          </controlPr>
        </control>
      </mc:Choice>
      <mc:Fallback>
        <control shapeId="54277" r:id="rId4" name="Label1"/>
      </mc:Fallback>
    </mc:AlternateContent>
    <mc:AlternateContent xmlns:mc="http://schemas.openxmlformats.org/markup-compatibility/2006">
      <mc:Choice Requires="x14">
        <control shapeId="54276" r:id="rId6" name="ListBox1">
          <controlPr defaultSize="0" print="0" autoLine="0" listFillRange="Sheet5!P15:P23" r:id="rId7">
            <anchor moveWithCells="1">
              <from>
                <xdr:col>11</xdr:col>
                <xdr:colOff>19050</xdr:colOff>
                <xdr:row>1</xdr:row>
                <xdr:rowOff>38100</xdr:rowOff>
              </from>
              <to>
                <xdr:col>15</xdr:col>
                <xdr:colOff>428625</xdr:colOff>
                <xdr:row>10</xdr:row>
                <xdr:rowOff>66675</xdr:rowOff>
              </to>
            </anchor>
          </controlPr>
        </control>
      </mc:Choice>
      <mc:Fallback>
        <control shapeId="54276" r:id="rId6" name="ListBox1"/>
      </mc:Fallback>
    </mc:AlternateContent>
    <mc:AlternateContent xmlns:mc="http://schemas.openxmlformats.org/markup-compatibility/2006">
      <mc:Choice Requires="x14">
        <control shapeId="54275" r:id="rId8" name="cmdPrintData">
          <controlPr defaultSize="0" print="0" autoLine="0" r:id="rId9">
            <anchor moveWithCells="1">
              <from>
                <xdr:col>11</xdr:col>
                <xdr:colOff>19050</xdr:colOff>
                <xdr:row>10</xdr:row>
                <xdr:rowOff>57150</xdr:rowOff>
              </from>
              <to>
                <xdr:col>12</xdr:col>
                <xdr:colOff>123825</xdr:colOff>
                <xdr:row>11</xdr:row>
                <xdr:rowOff>152400</xdr:rowOff>
              </to>
            </anchor>
          </controlPr>
        </control>
      </mc:Choice>
      <mc:Fallback>
        <control shapeId="54275" r:id="rId8" name="cmdPrintData"/>
      </mc:Fallback>
    </mc:AlternateContent>
    <mc:AlternateContent xmlns:mc="http://schemas.openxmlformats.org/markup-compatibility/2006">
      <mc:Choice Requires="x14">
        <control shapeId="54274" r:id="rId10" name="ComboBox2">
          <controlPr defaultSize="0" print="0" autoLine="0" listFillRange="Sheet5!I3:I5" r:id="rId11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2</xdr:col>
                <xdr:colOff>171450</xdr:colOff>
                <xdr:row>0</xdr:row>
                <xdr:rowOff>247650</xdr:rowOff>
              </to>
            </anchor>
          </controlPr>
        </control>
      </mc:Choice>
      <mc:Fallback>
        <control shapeId="54274" r:id="rId10" name="ComboBox2"/>
      </mc:Fallback>
    </mc:AlternateContent>
    <mc:AlternateContent xmlns:mc="http://schemas.openxmlformats.org/markup-compatibility/2006">
      <mc:Choice Requires="x14">
        <control shapeId="54273" r:id="rId12" name="ComboBox1">
          <controlPr print="0" autoLine="0" autoPict="0" listFillRange="Sheet5!I1:I2" r:id="rId13">
            <anchor moveWithCells="1">
              <from>
                <xdr:col>2</xdr:col>
                <xdr:colOff>142875</xdr:colOff>
                <xdr:row>0</xdr:row>
                <xdr:rowOff>28575</xdr:rowOff>
              </from>
              <to>
                <xdr:col>4</xdr:col>
                <xdr:colOff>409575</xdr:colOff>
                <xdr:row>1</xdr:row>
                <xdr:rowOff>0</xdr:rowOff>
              </to>
            </anchor>
          </controlPr>
        </control>
      </mc:Choice>
      <mc:Fallback>
        <control shapeId="54273" r:id="rId12" name="Combo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B2BA-55BA-4DC2-92F0-FC6485AC1E19}">
  <sheetPr codeName="Sheet3"/>
  <dimension ref="A1:X59"/>
  <sheetViews>
    <sheetView workbookViewId="0"/>
  </sheetViews>
  <sheetFormatPr defaultRowHeight="12.75" x14ac:dyDescent="0.2"/>
  <cols>
    <col min="1" max="1" width="15.28515625" style="41" customWidth="1"/>
    <col min="2" max="2" width="17" style="39" bestFit="1" customWidth="1"/>
    <col min="3" max="3" width="2.42578125" style="39" customWidth="1"/>
    <col min="4" max="4" width="16.5703125" style="39" bestFit="1" customWidth="1"/>
    <col min="5" max="5" width="2.42578125" style="41" customWidth="1"/>
    <col min="6" max="6" width="14.7109375" style="57" customWidth="1"/>
    <col min="7" max="7" width="2.42578125" customWidth="1"/>
    <col min="8" max="10" width="8.7109375" style="21" customWidth="1"/>
    <col min="11" max="11" width="8.7109375" customWidth="1"/>
    <col min="12" max="12" width="8.7109375" style="22" customWidth="1"/>
    <col min="13" max="24" width="8.7109375" customWidth="1"/>
  </cols>
  <sheetData>
    <row r="1" spans="1:24" ht="19.5" customHeight="1" x14ac:dyDescent="0.2">
      <c r="A1" s="42"/>
      <c r="B1" s="50" t="s">
        <v>37</v>
      </c>
      <c r="C1" s="43"/>
      <c r="D1" s="51" t="s">
        <v>79</v>
      </c>
      <c r="E1" s="44"/>
      <c r="F1" s="5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6.5" customHeight="1" x14ac:dyDescent="0.2">
      <c r="A2" s="25"/>
      <c r="B2" s="29"/>
      <c r="C2" s="29"/>
      <c r="D2" s="29"/>
      <c r="E2" s="24"/>
      <c r="F2" s="55"/>
      <c r="M2" s="25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s="23" customFormat="1" ht="13.5" x14ac:dyDescent="0.2">
      <c r="A3" s="81" t="s">
        <v>53</v>
      </c>
      <c r="B3" s="86"/>
      <c r="C3" s="86"/>
      <c r="D3" s="86"/>
      <c r="E3" s="86"/>
      <c r="F3" s="86"/>
      <c r="H3" s="30"/>
      <c r="I3" s="30"/>
      <c r="J3" s="30"/>
      <c r="L3" s="31"/>
      <c r="M3" s="35"/>
      <c r="N3" s="3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2">
      <c r="A4" s="24" t="s">
        <v>54</v>
      </c>
      <c r="B4" s="29"/>
      <c r="C4" s="29"/>
      <c r="D4" s="29"/>
      <c r="E4" s="24"/>
      <c r="F4" s="55"/>
      <c r="M4" s="24"/>
      <c r="N4" s="24"/>
      <c r="O4" s="24"/>
      <c r="P4" s="24"/>
      <c r="Q4" s="24"/>
      <c r="R4" s="24"/>
      <c r="S4" s="24"/>
      <c r="T4" s="36"/>
      <c r="U4" s="36"/>
      <c r="V4" s="36"/>
      <c r="W4" s="36"/>
      <c r="X4" s="36"/>
    </row>
    <row r="5" spans="1:24" x14ac:dyDescent="0.2">
      <c r="A5" s="25" t="s">
        <v>21</v>
      </c>
      <c r="B5" s="29"/>
      <c r="C5" s="29"/>
      <c r="D5" s="29"/>
      <c r="E5" s="24"/>
      <c r="F5" s="55"/>
      <c r="H5" s="58"/>
      <c r="I5" s="59"/>
      <c r="J5" s="59"/>
      <c r="K5" s="59"/>
      <c r="L5" s="60"/>
      <c r="M5" s="61"/>
      <c r="N5" s="28"/>
      <c r="O5" s="25"/>
      <c r="P5" s="24"/>
      <c r="Q5" s="24"/>
      <c r="R5" s="24"/>
      <c r="S5" s="36"/>
      <c r="T5" s="25"/>
      <c r="U5" s="24"/>
      <c r="V5" s="24"/>
      <c r="W5" s="24"/>
      <c r="X5" s="24"/>
    </row>
    <row r="6" spans="1:24" x14ac:dyDescent="0.2">
      <c r="A6" s="26"/>
      <c r="B6" s="15"/>
      <c r="C6" s="15"/>
      <c r="D6" s="15"/>
      <c r="E6" s="17"/>
      <c r="F6" s="56"/>
      <c r="H6" s="62"/>
      <c r="I6" s="63"/>
      <c r="J6" s="63"/>
      <c r="K6" s="63"/>
      <c r="L6" s="63"/>
      <c r="M6" s="63"/>
      <c r="N6" s="37"/>
      <c r="O6" s="37"/>
      <c r="P6" s="36"/>
      <c r="Q6" s="36"/>
      <c r="R6" s="36"/>
      <c r="S6" s="36"/>
      <c r="T6" s="36"/>
      <c r="U6" s="36"/>
      <c r="V6" s="36"/>
      <c r="W6" s="36"/>
      <c r="X6" s="36"/>
    </row>
    <row r="7" spans="1:24" x14ac:dyDescent="0.2">
      <c r="A7" s="66" t="s">
        <v>22</v>
      </c>
      <c r="B7" s="67" t="s">
        <v>55</v>
      </c>
      <c r="C7" s="15"/>
      <c r="D7" s="68" t="s">
        <v>56</v>
      </c>
      <c r="E7" s="27"/>
      <c r="F7" s="69" t="s">
        <v>57</v>
      </c>
      <c r="H7" s="60"/>
      <c r="I7" s="59"/>
      <c r="J7" s="59"/>
      <c r="K7" s="59"/>
      <c r="L7" s="60"/>
      <c r="M7" s="61"/>
      <c r="N7" s="37"/>
      <c r="O7" s="37"/>
      <c r="P7" s="27"/>
      <c r="Q7" s="27"/>
      <c r="R7" s="27"/>
      <c r="S7" s="27"/>
      <c r="T7" s="27"/>
      <c r="U7" s="27"/>
      <c r="V7" s="27"/>
      <c r="W7" s="27"/>
      <c r="X7" s="27"/>
    </row>
    <row r="9" spans="1:24" x14ac:dyDescent="0.2">
      <c r="A9" s="41" t="s">
        <v>1144</v>
      </c>
      <c r="B9" s="39">
        <f>VLOOKUP(LEFT(_Cat3,3)&amp;A9&amp;State3,Sheet5!$AP$2:$AR$127,2,FALSE)</f>
        <v>6762958757</v>
      </c>
      <c r="D9" s="39">
        <f>VLOOKUP(LEFT(_Cat3,3)&amp;A9&amp;State3,Sheet5!$AP$2:$AR$127,3,FALSE)</f>
        <v>3024401720</v>
      </c>
      <c r="F9" s="57">
        <f>IF(B9=0,0,ROUND(D9/B9,3))</f>
        <v>0.44700000000000001</v>
      </c>
    </row>
    <row r="10" spans="1:24" x14ac:dyDescent="0.2">
      <c r="A10" s="41" t="s">
        <v>1145</v>
      </c>
      <c r="B10" s="39">
        <f>VLOOKUP(LEFT(_Cat3,3)&amp;A10&amp;State3,Sheet5!$AP$2:$AR$127,2,FALSE)</f>
        <v>6948866384</v>
      </c>
      <c r="D10" s="39">
        <f>VLOOKUP(LEFT(_Cat3,3)&amp;A10&amp;State3,Sheet5!$AP$2:$AR$127,3,FALSE)</f>
        <v>2996303819</v>
      </c>
      <c r="F10" s="57">
        <f t="shared" ref="F10:F29" si="0">IF(B10=0,0,ROUND(D10/B10,3))</f>
        <v>0.43099999999999999</v>
      </c>
    </row>
    <row r="11" spans="1:24" x14ac:dyDescent="0.2">
      <c r="A11" s="41" t="s">
        <v>1146</v>
      </c>
      <c r="B11" s="39">
        <f>VLOOKUP(LEFT(_Cat3,3)&amp;A11&amp;State3,Sheet5!$AP$2:$AR$127,2,FALSE)</f>
        <v>7180928811</v>
      </c>
      <c r="D11" s="39">
        <f>VLOOKUP(LEFT(_Cat3,3)&amp;A11&amp;State3,Sheet5!$AP$2:$AR$127,3,FALSE)</f>
        <v>3596370853</v>
      </c>
      <c r="F11" s="57">
        <f t="shared" si="0"/>
        <v>0.501</v>
      </c>
      <c r="H11" s="30"/>
    </row>
    <row r="12" spans="1:24" x14ac:dyDescent="0.2">
      <c r="A12" s="41" t="s">
        <v>1122</v>
      </c>
      <c r="B12" s="39">
        <f>VLOOKUP(LEFT(_Cat3,3)&amp;A12&amp;State3,Sheet5!$AP$2:$AR$127,2,FALSE)</f>
        <v>7348184478</v>
      </c>
      <c r="D12" s="39">
        <f>VLOOKUP(LEFT(_Cat3,3)&amp;A12&amp;State3,Sheet5!$AP$2:$AR$127,3,FALSE)</f>
        <v>2064721306</v>
      </c>
      <c r="F12" s="57">
        <f t="shared" si="0"/>
        <v>0.28100000000000003</v>
      </c>
    </row>
    <row r="13" spans="1:24" x14ac:dyDescent="0.2">
      <c r="A13" s="41" t="s">
        <v>1123</v>
      </c>
      <c r="B13" s="39">
        <f>VLOOKUP(LEFT(_Cat3,3)&amp;A13&amp;State3,Sheet5!$AP$2:$AR$127,2,FALSE)</f>
        <v>7464217553</v>
      </c>
      <c r="D13" s="39">
        <f>VLOOKUP(LEFT(_Cat3,3)&amp;A13&amp;State3,Sheet5!$AP$2:$AR$127,3,FALSE)</f>
        <v>2917961749</v>
      </c>
      <c r="F13" s="57">
        <f t="shared" si="0"/>
        <v>0.39100000000000001</v>
      </c>
    </row>
    <row r="14" spans="1:24" x14ac:dyDescent="0.2">
      <c r="A14" s="41" t="s">
        <v>1124</v>
      </c>
      <c r="B14" s="39">
        <f>VLOOKUP(LEFT(_Cat3,3)&amp;A14&amp;State3,Sheet5!$AP$2:$AR$127,2,FALSE)</f>
        <v>7604263593</v>
      </c>
      <c r="D14" s="39">
        <f>VLOOKUP(LEFT(_Cat3,3)&amp;A14&amp;State3,Sheet5!$AP$2:$AR$127,3,FALSE)</f>
        <v>2863975512</v>
      </c>
      <c r="F14" s="57">
        <f t="shared" si="0"/>
        <v>0.377</v>
      </c>
    </row>
    <row r="15" spans="1:24" x14ac:dyDescent="0.2">
      <c r="A15" s="41" t="s">
        <v>1125</v>
      </c>
      <c r="B15" s="39">
        <f>VLOOKUP(LEFT(_Cat3,3)&amp;A15&amp;State3,Sheet5!$AP$2:$AR$127,2,FALSE)</f>
        <v>7748223954</v>
      </c>
      <c r="D15" s="39">
        <f>VLOOKUP(LEFT(_Cat3,3)&amp;A15&amp;State3,Sheet5!$AP$2:$AR$127,3,FALSE)</f>
        <v>7961262647</v>
      </c>
      <c r="F15" s="57">
        <f t="shared" si="0"/>
        <v>1.0269999999999999</v>
      </c>
    </row>
    <row r="16" spans="1:24" x14ac:dyDescent="0.2">
      <c r="A16" s="41" t="s">
        <v>1126</v>
      </c>
      <c r="B16" s="39">
        <f>VLOOKUP(LEFT(_Cat3,3)&amp;A16&amp;State3,Sheet5!$AP$2:$AR$127,2,FALSE)</f>
        <v>7986116571</v>
      </c>
      <c r="D16" s="39">
        <f>VLOOKUP(LEFT(_Cat3,3)&amp;A16&amp;State3,Sheet5!$AP$2:$AR$127,3,FALSE)</f>
        <v>478663977</v>
      </c>
      <c r="F16" s="57">
        <f t="shared" si="0"/>
        <v>0.06</v>
      </c>
    </row>
    <row r="17" spans="1:12" x14ac:dyDescent="0.2">
      <c r="A17" s="41" t="s">
        <v>1127</v>
      </c>
      <c r="B17" s="39">
        <f>VLOOKUP(LEFT(_Cat3,3)&amp;A17&amp;State3,Sheet5!$AP$2:$AR$127,2,FALSE)</f>
        <v>8005704556</v>
      </c>
      <c r="D17" s="39">
        <f>VLOOKUP(LEFT(_Cat3,3)&amp;A17&amp;State3,Sheet5!$AP$2:$AR$127,3,FALSE)</f>
        <v>2657808309</v>
      </c>
      <c r="F17" s="57">
        <f t="shared" si="0"/>
        <v>0.33200000000000002</v>
      </c>
      <c r="I17" s="30"/>
      <c r="J17" s="30"/>
      <c r="K17" s="23"/>
      <c r="L17" s="31"/>
    </row>
    <row r="18" spans="1:12" x14ac:dyDescent="0.2">
      <c r="A18" s="41" t="s">
        <v>1128</v>
      </c>
      <c r="B18" s="39">
        <f>VLOOKUP(LEFT(_Cat3,3)&amp;A18&amp;State3,Sheet5!$AP$2:$AR$127,2,FALSE)</f>
        <v>8140566368</v>
      </c>
      <c r="D18" s="39">
        <f>VLOOKUP(LEFT(_Cat3,3)&amp;A18&amp;State3,Sheet5!$AP$2:$AR$127,3,FALSE)</f>
        <v>2862740886</v>
      </c>
      <c r="F18" s="57">
        <f t="shared" si="0"/>
        <v>0.35199999999999998</v>
      </c>
      <c r="I18" s="30"/>
      <c r="J18" s="30"/>
      <c r="K18" s="23"/>
      <c r="L18" s="31"/>
    </row>
    <row r="19" spans="1:12" x14ac:dyDescent="0.2">
      <c r="A19" s="41" t="s">
        <v>1129</v>
      </c>
      <c r="B19" s="39">
        <f>VLOOKUP(LEFT(_Cat3,3)&amp;A19&amp;State3,Sheet5!$AP$2:$AR$127,2,FALSE)</f>
        <v>8289083071</v>
      </c>
      <c r="D19" s="39">
        <f>VLOOKUP(LEFT(_Cat3,3)&amp;A19&amp;State3,Sheet5!$AP$2:$AR$127,3,FALSE)</f>
        <v>3228932788</v>
      </c>
      <c r="F19" s="57">
        <f t="shared" si="0"/>
        <v>0.39</v>
      </c>
      <c r="I19" s="30"/>
      <c r="J19" s="30"/>
      <c r="K19" s="23"/>
      <c r="L19" s="31"/>
    </row>
    <row r="20" spans="1:12" x14ac:dyDescent="0.2">
      <c r="A20" s="41" t="s">
        <v>1130</v>
      </c>
      <c r="B20" s="39">
        <f>VLOOKUP(LEFT(_Cat3,3)&amp;A20&amp;State3,Sheet5!$AP$2:$AR$127,2,FALSE)</f>
        <v>8416932808</v>
      </c>
      <c r="D20" s="39">
        <f>VLOOKUP(LEFT(_Cat3,3)&amp;A20&amp;State3,Sheet5!$AP$2:$AR$127,3,FALSE)</f>
        <v>3193833599</v>
      </c>
      <c r="F20" s="57">
        <f t="shared" si="0"/>
        <v>0.379</v>
      </c>
      <c r="I20" s="30"/>
      <c r="J20" s="30"/>
      <c r="K20" s="23"/>
      <c r="L20" s="31"/>
    </row>
    <row r="21" spans="1:12" x14ac:dyDescent="0.2">
      <c r="A21" s="41" t="s">
        <v>1131</v>
      </c>
      <c r="B21" s="39">
        <f>VLOOKUP(LEFT(_Cat3,3)&amp;A21&amp;State3,Sheet5!$AP$2:$AR$127,2,FALSE)</f>
        <v>8483118640</v>
      </c>
      <c r="D21" s="39">
        <f>VLOOKUP(LEFT(_Cat3,3)&amp;A21&amp;State3,Sheet5!$AP$2:$AR$127,3,FALSE)</f>
        <v>4013053167</v>
      </c>
      <c r="F21" s="57">
        <f t="shared" si="0"/>
        <v>0.47299999999999998</v>
      </c>
      <c r="I21" s="30"/>
      <c r="J21" s="30"/>
      <c r="K21" s="23"/>
      <c r="L21" s="31"/>
    </row>
    <row r="22" spans="1:12" x14ac:dyDescent="0.2">
      <c r="A22" s="41" t="s">
        <v>1132</v>
      </c>
      <c r="B22" s="39">
        <f>VLOOKUP(LEFT(_Cat3,3)&amp;A22&amp;State3,Sheet5!$AP$2:$AR$127,2,FALSE)</f>
        <v>8602907026</v>
      </c>
      <c r="D22" s="39">
        <f>VLOOKUP(LEFT(_Cat3,3)&amp;A22&amp;State3,Sheet5!$AP$2:$AR$127,3,FALSE)</f>
        <v>4144302759</v>
      </c>
      <c r="F22" s="57">
        <f t="shared" si="0"/>
        <v>0.48199999999999998</v>
      </c>
      <c r="I22" s="30"/>
      <c r="J22" s="30"/>
      <c r="K22" s="23"/>
      <c r="L22" s="31"/>
    </row>
    <row r="23" spans="1:12" x14ac:dyDescent="0.2">
      <c r="A23" s="41" t="s">
        <v>1133</v>
      </c>
      <c r="B23" s="39">
        <f>VLOOKUP(LEFT(_Cat3,3)&amp;A23&amp;State3,Sheet5!$AP$2:$AR$127,2,FALSE)</f>
        <v>8664556683</v>
      </c>
      <c r="D23" s="39">
        <f>VLOOKUP(LEFT(_Cat3,3)&amp;A23&amp;State3,Sheet5!$AP$2:$AR$127,3,FALSE)</f>
        <v>3957099524</v>
      </c>
      <c r="F23" s="57">
        <f t="shared" si="0"/>
        <v>0.45700000000000002</v>
      </c>
      <c r="I23" s="30"/>
      <c r="J23" s="30"/>
      <c r="K23" s="23"/>
      <c r="L23" s="31"/>
    </row>
    <row r="24" spans="1:12" x14ac:dyDescent="0.2">
      <c r="A24" s="41" t="s">
        <v>1134</v>
      </c>
      <c r="B24" s="39">
        <f>VLOOKUP(LEFT(_Cat3,3)&amp;A24&amp;State3,Sheet5!$AP$2:$AR$127,2,FALSE)</f>
        <v>8650587151</v>
      </c>
      <c r="D24" s="39">
        <f>VLOOKUP(LEFT(_Cat3,3)&amp;A24&amp;State3,Sheet5!$AP$2:$AR$127,3,FALSE)</f>
        <v>3570364953</v>
      </c>
      <c r="F24" s="57">
        <f t="shared" si="0"/>
        <v>0.41299999999999998</v>
      </c>
      <c r="I24" s="30"/>
      <c r="J24" s="30"/>
      <c r="K24" s="23"/>
      <c r="L24" s="31"/>
    </row>
    <row r="25" spans="1:12" x14ac:dyDescent="0.2">
      <c r="A25" s="41" t="s">
        <v>1135</v>
      </c>
      <c r="B25" s="39">
        <f>VLOOKUP(LEFT(_Cat3,3)&amp;A25&amp;State3,Sheet5!$AP$2:$AR$127,2,FALSE)</f>
        <v>8579630877</v>
      </c>
      <c r="D25" s="39">
        <f>VLOOKUP(LEFT(_Cat3,3)&amp;A25&amp;State3,Sheet5!$AP$2:$AR$127,3,FALSE)</f>
        <v>4312705284</v>
      </c>
      <c r="F25" s="57">
        <f t="shared" si="0"/>
        <v>0.503</v>
      </c>
      <c r="I25" s="30"/>
      <c r="J25" s="30"/>
      <c r="K25" s="23"/>
      <c r="L25" s="31"/>
    </row>
    <row r="26" spans="1:12" x14ac:dyDescent="0.2">
      <c r="A26" s="41" t="s">
        <v>1136</v>
      </c>
      <c r="B26" s="39">
        <f>VLOOKUP(LEFT(_Cat3,3)&amp;A26&amp;State3,Sheet5!$AP$2:$AR$127,2,FALSE)</f>
        <v>8561311847</v>
      </c>
      <c r="D26" s="39">
        <f>VLOOKUP(LEFT(_Cat3,3)&amp;A26&amp;State3,Sheet5!$AP$2:$AR$127,3,FALSE)</f>
        <v>4471814731</v>
      </c>
      <c r="F26" s="57">
        <f t="shared" si="0"/>
        <v>0.52200000000000002</v>
      </c>
      <c r="I26" s="30"/>
      <c r="J26" s="30"/>
      <c r="K26" s="23"/>
      <c r="L26" s="31"/>
    </row>
    <row r="27" spans="1:12" x14ac:dyDescent="0.2">
      <c r="A27" s="41" t="s">
        <v>1137</v>
      </c>
      <c r="B27" s="39">
        <f>VLOOKUP(LEFT(_Cat3,3)&amp;A27&amp;State3,Sheet5!$AP$2:$AR$127,2,FALSE)</f>
        <v>8565873131</v>
      </c>
      <c r="D27" s="39">
        <f>VLOOKUP(LEFT(_Cat3,3)&amp;A27&amp;State3,Sheet5!$AP$2:$AR$127,3,FALSE)</f>
        <v>4767292530</v>
      </c>
      <c r="F27" s="57">
        <f t="shared" si="0"/>
        <v>0.55700000000000005</v>
      </c>
      <c r="I27" s="30"/>
      <c r="J27" s="30"/>
      <c r="K27" s="23"/>
      <c r="L27" s="31"/>
    </row>
    <row r="28" spans="1:12" x14ac:dyDescent="0.2">
      <c r="A28" s="41" t="s">
        <v>1138</v>
      </c>
      <c r="B28" s="39">
        <f>VLOOKUP(LEFT(_Cat3,3)&amp;A28&amp;State3,Sheet5!$AP$2:$AR$127,2,FALSE)</f>
        <v>8595838388</v>
      </c>
      <c r="D28" s="39">
        <f>VLOOKUP(LEFT(_Cat3,3)&amp;A28&amp;State3,Sheet5!$AP$2:$AR$127,3,FALSE)</f>
        <v>3854910225</v>
      </c>
      <c r="F28" s="57">
        <f t="shared" si="0"/>
        <v>0.44800000000000001</v>
      </c>
      <c r="I28" s="30"/>
      <c r="J28" s="30"/>
      <c r="K28" s="23"/>
      <c r="L28" s="31"/>
    </row>
    <row r="29" spans="1:12" x14ac:dyDescent="0.2">
      <c r="A29" s="41" t="s">
        <v>1139</v>
      </c>
      <c r="B29" s="39">
        <f>VLOOKUP(LEFT(_Cat3,3)&amp;A29&amp;State3,Sheet5!$AP$2:$AR$127,2,FALSE)</f>
        <v>8561154229</v>
      </c>
      <c r="D29" s="39">
        <f>VLOOKUP(LEFT(_Cat3,3)&amp;A29&amp;State3,Sheet5!$AP$2:$AR$127,3,FALSE)</f>
        <v>4849083768</v>
      </c>
      <c r="F29" s="57">
        <f t="shared" si="0"/>
        <v>0.56599999999999995</v>
      </c>
    </row>
    <row r="30" spans="1:12" x14ac:dyDescent="0.2">
      <c r="A30" s="41" t="s">
        <v>1140</v>
      </c>
    </row>
    <row r="31" spans="1:12" x14ac:dyDescent="0.2">
      <c r="A31" s="41" t="s">
        <v>1141</v>
      </c>
    </row>
    <row r="35" spans="1:6" x14ac:dyDescent="0.2">
      <c r="A35" s="66" t="s">
        <v>1160</v>
      </c>
      <c r="B35" s="67" t="s">
        <v>55</v>
      </c>
      <c r="C35" s="15"/>
      <c r="D35" s="68" t="s">
        <v>56</v>
      </c>
      <c r="E35" s="27"/>
      <c r="F35" s="69" t="s">
        <v>57</v>
      </c>
    </row>
    <row r="37" spans="1:6" x14ac:dyDescent="0.2">
      <c r="A37" s="41" t="s">
        <v>1122</v>
      </c>
      <c r="B37" s="39">
        <f>SUM(B9:B12)</f>
        <v>28240938430</v>
      </c>
      <c r="D37" s="39">
        <f>SUM(D9:D12)</f>
        <v>11681797698</v>
      </c>
      <c r="F37" s="57">
        <f>IF(B37=0,0,ROUND(D37/B37,3))</f>
        <v>0.41399999999999998</v>
      </c>
    </row>
    <row r="38" spans="1:6" x14ac:dyDescent="0.2">
      <c r="A38" s="41" t="s">
        <v>1123</v>
      </c>
      <c r="B38" s="39">
        <f t="shared" ref="B38:B54" si="1">SUM(B10:B13)</f>
        <v>28942197226</v>
      </c>
      <c r="D38" s="39">
        <f t="shared" ref="D38:D54" si="2">SUM(D10:D13)</f>
        <v>11575357727</v>
      </c>
      <c r="F38" s="57">
        <f t="shared" ref="F38:F54" si="3">IF(B38=0,0,ROUND(D38/B38,3))</f>
        <v>0.4</v>
      </c>
    </row>
    <row r="39" spans="1:6" x14ac:dyDescent="0.2">
      <c r="A39" s="41" t="s">
        <v>1124</v>
      </c>
      <c r="B39" s="39">
        <f t="shared" si="1"/>
        <v>29597594435</v>
      </c>
      <c r="D39" s="39">
        <f t="shared" si="2"/>
        <v>11443029420</v>
      </c>
      <c r="F39" s="57">
        <f t="shared" si="3"/>
        <v>0.38700000000000001</v>
      </c>
    </row>
    <row r="40" spans="1:6" x14ac:dyDescent="0.2">
      <c r="A40" s="41" t="s">
        <v>1125</v>
      </c>
      <c r="B40" s="39">
        <f t="shared" si="1"/>
        <v>30164889578</v>
      </c>
      <c r="D40" s="39">
        <f t="shared" si="2"/>
        <v>15807921214</v>
      </c>
      <c r="F40" s="57">
        <f t="shared" si="3"/>
        <v>0.52400000000000002</v>
      </c>
    </row>
    <row r="41" spans="1:6" x14ac:dyDescent="0.2">
      <c r="A41" s="41" t="s">
        <v>1126</v>
      </c>
      <c r="B41" s="39">
        <f t="shared" si="1"/>
        <v>30802821671</v>
      </c>
      <c r="D41" s="39">
        <f t="shared" si="2"/>
        <v>14221863885</v>
      </c>
      <c r="F41" s="57">
        <f t="shared" si="3"/>
        <v>0.46200000000000002</v>
      </c>
    </row>
    <row r="42" spans="1:6" x14ac:dyDescent="0.2">
      <c r="A42" s="41" t="s">
        <v>1127</v>
      </c>
      <c r="B42" s="39">
        <f t="shared" si="1"/>
        <v>31344308674</v>
      </c>
      <c r="D42" s="39">
        <f t="shared" si="2"/>
        <v>13961710445</v>
      </c>
      <c r="F42" s="57">
        <f t="shared" si="3"/>
        <v>0.44500000000000001</v>
      </c>
    </row>
    <row r="43" spans="1:6" x14ac:dyDescent="0.2">
      <c r="A43" s="41" t="s">
        <v>1128</v>
      </c>
      <c r="B43" s="39">
        <f t="shared" si="1"/>
        <v>31880611449</v>
      </c>
      <c r="D43" s="39">
        <f t="shared" si="2"/>
        <v>13960475819</v>
      </c>
      <c r="F43" s="57">
        <f t="shared" si="3"/>
        <v>0.438</v>
      </c>
    </row>
    <row r="44" spans="1:6" x14ac:dyDescent="0.2">
      <c r="A44" s="41" t="s">
        <v>1129</v>
      </c>
      <c r="B44" s="39">
        <f t="shared" si="1"/>
        <v>32421470566</v>
      </c>
      <c r="D44" s="39">
        <f t="shared" si="2"/>
        <v>9228145960</v>
      </c>
      <c r="F44" s="57">
        <f t="shared" si="3"/>
        <v>0.28499999999999998</v>
      </c>
    </row>
    <row r="45" spans="1:6" x14ac:dyDescent="0.2">
      <c r="A45" s="41" t="s">
        <v>1130</v>
      </c>
      <c r="B45" s="39">
        <f t="shared" si="1"/>
        <v>32852286803</v>
      </c>
      <c r="D45" s="39">
        <f t="shared" si="2"/>
        <v>11943315582</v>
      </c>
      <c r="F45" s="57">
        <f t="shared" si="3"/>
        <v>0.36399999999999999</v>
      </c>
    </row>
    <row r="46" spans="1:6" x14ac:dyDescent="0.2">
      <c r="A46" s="41" t="s">
        <v>1131</v>
      </c>
      <c r="B46" s="39">
        <f t="shared" si="1"/>
        <v>33329700887</v>
      </c>
      <c r="D46" s="39">
        <f t="shared" si="2"/>
        <v>13298560440</v>
      </c>
      <c r="F46" s="57">
        <f t="shared" si="3"/>
        <v>0.39900000000000002</v>
      </c>
    </row>
    <row r="47" spans="1:6" x14ac:dyDescent="0.2">
      <c r="A47" s="41" t="s">
        <v>1132</v>
      </c>
      <c r="B47" s="39">
        <f t="shared" si="1"/>
        <v>33792041545</v>
      </c>
      <c r="D47" s="39">
        <f t="shared" si="2"/>
        <v>14580122313</v>
      </c>
      <c r="F47" s="57">
        <f t="shared" si="3"/>
        <v>0.43099999999999999</v>
      </c>
    </row>
    <row r="48" spans="1:6" x14ac:dyDescent="0.2">
      <c r="A48" s="41" t="s">
        <v>1133</v>
      </c>
      <c r="B48" s="39">
        <f t="shared" si="1"/>
        <v>34167515157</v>
      </c>
      <c r="D48" s="39">
        <f t="shared" si="2"/>
        <v>15308289049</v>
      </c>
      <c r="F48" s="57">
        <f t="shared" si="3"/>
        <v>0.44800000000000001</v>
      </c>
    </row>
    <row r="49" spans="1:6" x14ac:dyDescent="0.2">
      <c r="A49" s="41" t="s">
        <v>1134</v>
      </c>
      <c r="B49" s="39">
        <f t="shared" si="1"/>
        <v>34401169500</v>
      </c>
      <c r="D49" s="39">
        <f t="shared" si="2"/>
        <v>15684820403</v>
      </c>
      <c r="F49" s="57">
        <f t="shared" si="3"/>
        <v>0.45600000000000002</v>
      </c>
    </row>
    <row r="50" spans="1:6" x14ac:dyDescent="0.2">
      <c r="A50" s="41" t="s">
        <v>1135</v>
      </c>
      <c r="B50" s="39">
        <f t="shared" si="1"/>
        <v>34497681737</v>
      </c>
      <c r="D50" s="39">
        <f t="shared" si="2"/>
        <v>15984472520</v>
      </c>
      <c r="F50" s="57">
        <f t="shared" si="3"/>
        <v>0.46300000000000002</v>
      </c>
    </row>
    <row r="51" spans="1:6" x14ac:dyDescent="0.2">
      <c r="A51" s="41" t="s">
        <v>1136</v>
      </c>
      <c r="B51" s="39">
        <f t="shared" si="1"/>
        <v>34456086558</v>
      </c>
      <c r="D51" s="39">
        <f t="shared" si="2"/>
        <v>16311984492</v>
      </c>
      <c r="F51" s="57">
        <f t="shared" si="3"/>
        <v>0.47299999999999998</v>
      </c>
    </row>
    <row r="52" spans="1:6" x14ac:dyDescent="0.2">
      <c r="A52" s="41" t="s">
        <v>1137</v>
      </c>
      <c r="B52" s="39">
        <f t="shared" si="1"/>
        <v>34357403006</v>
      </c>
      <c r="D52" s="39">
        <f t="shared" si="2"/>
        <v>17122177498</v>
      </c>
      <c r="F52" s="57">
        <f t="shared" si="3"/>
        <v>0.498</v>
      </c>
    </row>
    <row r="53" spans="1:6" x14ac:dyDescent="0.2">
      <c r="A53" s="41" t="s">
        <v>1138</v>
      </c>
      <c r="B53" s="39">
        <f t="shared" si="1"/>
        <v>34302654243</v>
      </c>
      <c r="D53" s="39">
        <f t="shared" si="2"/>
        <v>17406722770</v>
      </c>
      <c r="F53" s="57">
        <f t="shared" si="3"/>
        <v>0.50700000000000001</v>
      </c>
    </row>
    <row r="54" spans="1:6" x14ac:dyDescent="0.2">
      <c r="A54" s="41" t="s">
        <v>1139</v>
      </c>
      <c r="B54" s="39">
        <f t="shared" si="1"/>
        <v>34284177595</v>
      </c>
      <c r="D54" s="39">
        <f t="shared" si="2"/>
        <v>17943101254</v>
      </c>
      <c r="F54" s="57">
        <f t="shared" si="3"/>
        <v>0.52300000000000002</v>
      </c>
    </row>
    <row r="55" spans="1:6" x14ac:dyDescent="0.2">
      <c r="A55" s="41" t="s">
        <v>1140</v>
      </c>
    </row>
    <row r="56" spans="1:6" x14ac:dyDescent="0.2">
      <c r="A56" s="41" t="s">
        <v>1141</v>
      </c>
    </row>
    <row r="58" spans="1:6" x14ac:dyDescent="0.2">
      <c r="A58" s="41" t="s">
        <v>1161</v>
      </c>
    </row>
    <row r="59" spans="1:6" x14ac:dyDescent="0.2">
      <c r="A59" s="41" t="s">
        <v>77</v>
      </c>
    </row>
  </sheetData>
  <mergeCells count="1">
    <mergeCell ref="A3:F3"/>
  </mergeCells>
  <phoneticPr fontId="8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5305" r:id="rId4" name="Label1">
          <controlPr defaultSize="0" print="0" autoLine="0" r:id="rId5">
            <anchor mov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381000</xdr:colOff>
                <xdr:row>1</xdr:row>
                <xdr:rowOff>95250</xdr:rowOff>
              </to>
            </anchor>
          </controlPr>
        </control>
      </mc:Choice>
      <mc:Fallback>
        <control shapeId="55305" r:id="rId4" name="Label1"/>
      </mc:Fallback>
    </mc:AlternateContent>
    <mc:AlternateContent xmlns:mc="http://schemas.openxmlformats.org/markup-compatibility/2006">
      <mc:Choice Requires="x14">
        <control shapeId="55304" r:id="rId6" name="ListBox1">
          <controlPr defaultSize="0" print="0" autoLine="0" listFillRange="Sheet5!P25:P27" r:id="rId7">
            <anchor moveWithCells="1">
              <from>
                <xdr:col>7</xdr:col>
                <xdr:colOff>19050</xdr:colOff>
                <xdr:row>1</xdr:row>
                <xdr:rowOff>85725</xdr:rowOff>
              </from>
              <to>
                <xdr:col>11</xdr:col>
                <xdr:colOff>542925</xdr:colOff>
                <xdr:row>4</xdr:row>
                <xdr:rowOff>66675</xdr:rowOff>
              </to>
            </anchor>
          </controlPr>
        </control>
      </mc:Choice>
      <mc:Fallback>
        <control shapeId="55304" r:id="rId6" name="ListBox1"/>
      </mc:Fallback>
    </mc:AlternateContent>
    <mc:AlternateContent xmlns:mc="http://schemas.openxmlformats.org/markup-compatibility/2006">
      <mc:Choice Requires="x14">
        <control shapeId="55303" r:id="rId8" name="cmdPrintLoss">
          <controlPr defaultSize="0" print="0" autoLine="0" r:id="rId9">
            <anchor moveWithCells="1">
              <from>
                <xdr:col>7</xdr:col>
                <xdr:colOff>19050</xdr:colOff>
                <xdr:row>4</xdr:row>
                <xdr:rowOff>57150</xdr:rowOff>
              </from>
              <to>
                <xdr:col>8</xdr:col>
                <xdr:colOff>152400</xdr:colOff>
                <xdr:row>5</xdr:row>
                <xdr:rowOff>152400</xdr:rowOff>
              </to>
            </anchor>
          </controlPr>
        </control>
      </mc:Choice>
      <mc:Fallback>
        <control shapeId="55303" r:id="rId8" name="cmdPrintLoss"/>
      </mc:Fallback>
    </mc:AlternateContent>
    <mc:AlternateContent xmlns:mc="http://schemas.openxmlformats.org/markup-compatibility/2006">
      <mc:Choice Requires="x14">
        <control shapeId="55298" r:id="rId10" name="ComboBox2">
          <controlPr defaultSize="0" print="0" autoLine="0" autoPict="0" listFillRange="Sheet5!I3:I5" r:id="rId11">
            <anchor moveWithCells="1">
              <from>
                <xdr:col>0</xdr:col>
                <xdr:colOff>19050</xdr:colOff>
                <xdr:row>0</xdr:row>
                <xdr:rowOff>9525</xdr:rowOff>
              </from>
              <to>
                <xdr:col>1</xdr:col>
                <xdr:colOff>485775</xdr:colOff>
                <xdr:row>1</xdr:row>
                <xdr:rowOff>19050</xdr:rowOff>
              </to>
            </anchor>
          </controlPr>
        </control>
      </mc:Choice>
      <mc:Fallback>
        <control shapeId="55298" r:id="rId10" name="ComboBox2"/>
      </mc:Fallback>
    </mc:AlternateContent>
    <mc:AlternateContent xmlns:mc="http://schemas.openxmlformats.org/markup-compatibility/2006">
      <mc:Choice Requires="x14">
        <control shapeId="55297" r:id="rId12" name="ComboBox1">
          <controlPr print="0" autoLine="0" listFillRange="Sheet5!I1:I2" r:id="rId13">
            <anchor moveWithCells="1">
              <from>
                <xdr:col>1</xdr:col>
                <xdr:colOff>495300</xdr:colOff>
                <xdr:row>0</xdr:row>
                <xdr:rowOff>19050</xdr:rowOff>
              </from>
              <to>
                <xdr:col>4</xdr:col>
                <xdr:colOff>9525</xdr:colOff>
                <xdr:row>1</xdr:row>
                <xdr:rowOff>19050</xdr:rowOff>
              </to>
            </anchor>
          </controlPr>
        </control>
      </mc:Choice>
      <mc:Fallback>
        <control shapeId="55297" r:id="rId12" name="ComboBox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9E1D-28FA-45B7-9991-0C23A1C2D9C8}">
  <sheetPr codeName="Sheet4"/>
  <dimension ref="B1:Y6"/>
  <sheetViews>
    <sheetView workbookViewId="0"/>
  </sheetViews>
  <sheetFormatPr defaultRowHeight="12.75" x14ac:dyDescent="0.2"/>
  <cols>
    <col min="1" max="1" width="1.5703125" customWidth="1"/>
    <col min="2" max="5" width="13.7109375" customWidth="1"/>
    <col min="6" max="6" width="2" customWidth="1"/>
    <col min="7" max="10" width="13.7109375" customWidth="1"/>
    <col min="11" max="11" width="2.140625" customWidth="1"/>
    <col min="12" max="15" width="13.7109375" customWidth="1"/>
    <col min="16" max="16" width="2.140625" customWidth="1"/>
    <col min="17" max="20" width="13.7109375" customWidth="1"/>
    <col min="21" max="21" width="2.28515625" customWidth="1"/>
    <col min="22" max="25" width="13.7109375" customWidth="1"/>
  </cols>
  <sheetData>
    <row r="1" spans="2:25" ht="19.5" customHeight="1" x14ac:dyDescent="0.2">
      <c r="B1" s="48" t="s">
        <v>37</v>
      </c>
      <c r="D1" s="48" t="s">
        <v>79</v>
      </c>
    </row>
    <row r="2" spans="2:25" ht="14.25" x14ac:dyDescent="0.2">
      <c r="B2" s="79" t="s">
        <v>52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52"/>
      <c r="V2" s="52"/>
    </row>
    <row r="3" spans="2:25" x14ac:dyDescent="0.2">
      <c r="B3" s="80" t="str">
        <f>State</f>
        <v>Multi-state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52"/>
      <c r="V3" s="52"/>
    </row>
    <row r="4" spans="2:25" x14ac:dyDescent="0.2">
      <c r="B4" s="87" t="s">
        <v>20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52"/>
      <c r="V4" s="52"/>
    </row>
    <row r="5" spans="2:25" x14ac:dyDescent="0.2">
      <c r="B5" s="65"/>
      <c r="C5" s="5"/>
      <c r="D5" s="5"/>
      <c r="E5" s="5"/>
      <c r="F5" s="5"/>
      <c r="G5" s="5"/>
      <c r="H5" s="5"/>
      <c r="I5" s="5"/>
      <c r="J5" s="5"/>
      <c r="K5" s="35" t="s">
        <v>78</v>
      </c>
      <c r="L5" s="5"/>
      <c r="M5" s="5"/>
      <c r="N5" s="5"/>
      <c r="O5" s="5"/>
      <c r="P5" s="5"/>
      <c r="Q5" s="5"/>
      <c r="R5" s="5"/>
      <c r="S5" s="5"/>
      <c r="T5" s="5"/>
    </row>
    <row r="6" spans="2:25" x14ac:dyDescent="0.2">
      <c r="B6" s="77" t="s">
        <v>14</v>
      </c>
      <c r="C6" s="77"/>
      <c r="D6" s="77"/>
      <c r="E6" s="77"/>
      <c r="G6" s="77" t="s">
        <v>15</v>
      </c>
      <c r="H6" s="77"/>
      <c r="I6" s="77"/>
      <c r="J6" s="77"/>
      <c r="L6" s="77" t="s">
        <v>16</v>
      </c>
      <c r="M6" s="77"/>
      <c r="N6" s="77"/>
      <c r="O6" s="77"/>
      <c r="Q6" s="77" t="s">
        <v>17</v>
      </c>
      <c r="R6" s="77"/>
      <c r="S6" s="77"/>
      <c r="T6" s="77"/>
      <c r="V6" s="32"/>
      <c r="W6" s="32"/>
      <c r="X6" s="32"/>
      <c r="Y6" s="32"/>
    </row>
  </sheetData>
  <mergeCells count="7">
    <mergeCell ref="B2:T2"/>
    <mergeCell ref="B3:T3"/>
    <mergeCell ref="B6:E6"/>
    <mergeCell ref="G6:J6"/>
    <mergeCell ref="L6:O6"/>
    <mergeCell ref="Q6:T6"/>
    <mergeCell ref="B4:T4"/>
  </mergeCells>
  <phoneticPr fontId="8" type="noConversion"/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82" r:id="rId4" name="Label1">
          <controlPr defaultSize="0" print="0" autoLine="0" r:id="rId5">
            <anchor moveWithCells="1">
              <from>
                <xdr:col>21</xdr:col>
                <xdr:colOff>381000</xdr:colOff>
                <xdr:row>0</xdr:row>
                <xdr:rowOff>228600</xdr:rowOff>
              </from>
              <to>
                <xdr:col>22</xdr:col>
                <xdr:colOff>581025</xdr:colOff>
                <xdr:row>1</xdr:row>
                <xdr:rowOff>161925</xdr:rowOff>
              </to>
            </anchor>
          </controlPr>
        </control>
      </mc:Choice>
      <mc:Fallback>
        <control shapeId="2082" r:id="rId4" name="Label1"/>
      </mc:Fallback>
    </mc:AlternateContent>
    <mc:AlternateContent xmlns:mc="http://schemas.openxmlformats.org/markup-compatibility/2006">
      <mc:Choice Requires="x14">
        <control shapeId="2081" r:id="rId6" name="cmdPrint">
          <controlPr defaultSize="0" print="0" autoLine="0" r:id="rId7">
            <anchor moveWithCells="1">
              <from>
                <xdr:col>21</xdr:col>
                <xdr:colOff>381000</xdr:colOff>
                <xdr:row>16</xdr:row>
                <xdr:rowOff>0</xdr:rowOff>
              </from>
              <to>
                <xdr:col>22</xdr:col>
                <xdr:colOff>581025</xdr:colOff>
                <xdr:row>17</xdr:row>
                <xdr:rowOff>76200</xdr:rowOff>
              </to>
            </anchor>
          </controlPr>
        </control>
      </mc:Choice>
      <mc:Fallback>
        <control shapeId="2081" r:id="rId6" name="cmdPrint"/>
      </mc:Fallback>
    </mc:AlternateContent>
    <mc:AlternateContent xmlns:mc="http://schemas.openxmlformats.org/markup-compatibility/2006">
      <mc:Choice Requires="x14">
        <control shapeId="2080" r:id="rId8" name="ListBox1">
          <controlPr defaultSize="0" print="0" autoLine="0" listFillRange="Sheet5!P1:P13" r:id="rId9">
            <anchor moveWithCells="1">
              <from>
                <xdr:col>21</xdr:col>
                <xdr:colOff>381000</xdr:colOff>
                <xdr:row>1</xdr:row>
                <xdr:rowOff>142875</xdr:rowOff>
              </from>
              <to>
                <xdr:col>24</xdr:col>
                <xdr:colOff>552450</xdr:colOff>
                <xdr:row>15</xdr:row>
                <xdr:rowOff>0</xdr:rowOff>
              </to>
            </anchor>
          </controlPr>
        </control>
      </mc:Choice>
      <mc:Fallback>
        <control shapeId="2080" r:id="rId8" name="ListBox1"/>
      </mc:Fallback>
    </mc:AlternateContent>
    <mc:AlternateContent xmlns:mc="http://schemas.openxmlformats.org/markup-compatibility/2006">
      <mc:Choice Requires="x14">
        <control shapeId="2079" r:id="rId10" name="ComboBox2">
          <controlPr defaultSize="0" print="0" autoLine="0" listFillRange="Sheet5!I3:I5" r:id="rId11">
            <anchor moveWithCells="1">
              <from>
                <xdr:col>1</xdr:col>
                <xdr:colOff>9525</xdr:colOff>
                <xdr:row>0</xdr:row>
                <xdr:rowOff>9525</xdr:rowOff>
              </from>
              <to>
                <xdr:col>2</xdr:col>
                <xdr:colOff>628650</xdr:colOff>
                <xdr:row>1</xdr:row>
                <xdr:rowOff>28575</xdr:rowOff>
              </to>
            </anchor>
          </controlPr>
        </control>
      </mc:Choice>
      <mc:Fallback>
        <control shapeId="2079" r:id="rId10" name="ComboBox2"/>
      </mc:Fallback>
    </mc:AlternateContent>
    <mc:AlternateContent xmlns:mc="http://schemas.openxmlformats.org/markup-compatibility/2006">
      <mc:Choice Requires="x14">
        <control shapeId="2078" r:id="rId12" name="ComboBox1">
          <controlPr print="0" autoLine="0" autoPict="0" listFillRange="Sheet5!I1:I2" r:id="rId13">
            <anchor moveWithCells="1">
              <from>
                <xdr:col>2</xdr:col>
                <xdr:colOff>609600</xdr:colOff>
                <xdr:row>0</xdr:row>
                <xdr:rowOff>19050</xdr:rowOff>
              </from>
              <to>
                <xdr:col>4</xdr:col>
                <xdr:colOff>714375</xdr:colOff>
                <xdr:row>1</xdr:row>
                <xdr:rowOff>19050</xdr:rowOff>
              </to>
            </anchor>
          </controlPr>
        </control>
      </mc:Choice>
      <mc:Fallback>
        <control shapeId="2078" r:id="rId12" name="Combo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DB83-D43C-4E07-BB56-36A628153119}">
  <sheetPr codeName="Sheet6"/>
  <dimension ref="A1:H593"/>
  <sheetViews>
    <sheetView workbookViewId="0">
      <selection activeCell="H28" sqref="H28"/>
    </sheetView>
  </sheetViews>
  <sheetFormatPr defaultRowHeight="12.75" x14ac:dyDescent="0.2"/>
  <sheetData>
    <row r="1" spans="1:8" x14ac:dyDescent="0.2">
      <c r="A1" t="s">
        <v>1108</v>
      </c>
    </row>
    <row r="2" spans="1:8" x14ac:dyDescent="0.2">
      <c r="A2" t="s">
        <v>1109</v>
      </c>
      <c r="B2" t="s">
        <v>1110</v>
      </c>
      <c r="C2" t="s">
        <v>1111</v>
      </c>
      <c r="D2" t="s">
        <v>0</v>
      </c>
      <c r="E2" t="s">
        <v>5</v>
      </c>
      <c r="F2" t="s">
        <v>980</v>
      </c>
      <c r="G2" t="s">
        <v>1112</v>
      </c>
      <c r="H2" t="s">
        <v>1113</v>
      </c>
    </row>
    <row r="3" spans="1:8" x14ac:dyDescent="0.2">
      <c r="A3">
        <v>2</v>
      </c>
      <c r="B3">
        <v>16</v>
      </c>
      <c r="C3">
        <v>0</v>
      </c>
      <c r="D3">
        <v>2004</v>
      </c>
      <c r="E3">
        <v>1</v>
      </c>
      <c r="F3">
        <v>139871007</v>
      </c>
      <c r="G3">
        <v>56058268</v>
      </c>
      <c r="H3">
        <v>55616252</v>
      </c>
    </row>
    <row r="4" spans="1:8" x14ac:dyDescent="0.2">
      <c r="A4">
        <v>2</v>
      </c>
      <c r="B4">
        <v>16</v>
      </c>
      <c r="C4">
        <v>0</v>
      </c>
      <c r="D4">
        <v>2004</v>
      </c>
      <c r="E4">
        <v>2</v>
      </c>
      <c r="F4">
        <v>144068155</v>
      </c>
      <c r="G4">
        <v>52937145</v>
      </c>
      <c r="H4">
        <v>52590658</v>
      </c>
    </row>
    <row r="5" spans="1:8" x14ac:dyDescent="0.2">
      <c r="A5">
        <v>2</v>
      </c>
      <c r="B5">
        <v>16</v>
      </c>
      <c r="C5">
        <v>0</v>
      </c>
      <c r="D5">
        <v>2004</v>
      </c>
      <c r="E5">
        <v>3</v>
      </c>
      <c r="F5">
        <v>148530691</v>
      </c>
      <c r="G5">
        <v>65461030</v>
      </c>
      <c r="H5">
        <v>66165628</v>
      </c>
    </row>
    <row r="6" spans="1:8" x14ac:dyDescent="0.2">
      <c r="A6">
        <v>2</v>
      </c>
      <c r="B6">
        <v>16</v>
      </c>
      <c r="C6">
        <v>0</v>
      </c>
      <c r="D6">
        <v>2004</v>
      </c>
      <c r="E6">
        <v>4</v>
      </c>
      <c r="F6">
        <v>151569089</v>
      </c>
      <c r="G6">
        <v>41490634</v>
      </c>
      <c r="H6">
        <v>41413500</v>
      </c>
    </row>
    <row r="7" spans="1:8" x14ac:dyDescent="0.2">
      <c r="A7">
        <v>2</v>
      </c>
      <c r="B7">
        <v>16</v>
      </c>
      <c r="C7">
        <v>0</v>
      </c>
      <c r="D7">
        <v>2005</v>
      </c>
      <c r="E7">
        <v>1</v>
      </c>
      <c r="F7">
        <v>152937252</v>
      </c>
      <c r="G7">
        <v>59698787</v>
      </c>
      <c r="H7">
        <v>59223033</v>
      </c>
    </row>
    <row r="8" spans="1:8" x14ac:dyDescent="0.2">
      <c r="A8">
        <v>2</v>
      </c>
      <c r="B8">
        <v>16</v>
      </c>
      <c r="C8">
        <v>0</v>
      </c>
      <c r="D8">
        <v>2005</v>
      </c>
      <c r="E8">
        <v>2</v>
      </c>
      <c r="F8">
        <v>154772799</v>
      </c>
      <c r="G8">
        <v>64532355</v>
      </c>
      <c r="H8">
        <v>57441609</v>
      </c>
    </row>
    <row r="9" spans="1:8" x14ac:dyDescent="0.2">
      <c r="A9">
        <v>2</v>
      </c>
      <c r="B9">
        <v>16</v>
      </c>
      <c r="C9">
        <v>0</v>
      </c>
      <c r="D9">
        <v>2005</v>
      </c>
      <c r="E9">
        <v>3</v>
      </c>
      <c r="F9">
        <v>157570472</v>
      </c>
      <c r="G9">
        <v>93682305</v>
      </c>
      <c r="H9">
        <v>72373847</v>
      </c>
    </row>
    <row r="10" spans="1:8" x14ac:dyDescent="0.2">
      <c r="A10">
        <v>2</v>
      </c>
      <c r="B10">
        <v>16</v>
      </c>
      <c r="C10">
        <v>0</v>
      </c>
      <c r="D10">
        <v>2005</v>
      </c>
      <c r="E10">
        <v>4</v>
      </c>
      <c r="F10">
        <v>166453325</v>
      </c>
      <c r="G10">
        <v>44681319</v>
      </c>
      <c r="H10">
        <v>58483313</v>
      </c>
    </row>
    <row r="11" spans="1:8" x14ac:dyDescent="0.2">
      <c r="A11">
        <v>2</v>
      </c>
      <c r="B11">
        <v>16</v>
      </c>
      <c r="C11">
        <v>0</v>
      </c>
      <c r="D11">
        <v>2006</v>
      </c>
      <c r="E11">
        <v>1</v>
      </c>
      <c r="F11">
        <v>168291615</v>
      </c>
      <c r="G11">
        <v>63661108</v>
      </c>
      <c r="H11">
        <v>62470696</v>
      </c>
    </row>
    <row r="12" spans="1:8" x14ac:dyDescent="0.2">
      <c r="A12">
        <v>2</v>
      </c>
      <c r="B12">
        <v>16</v>
      </c>
      <c r="C12">
        <v>0</v>
      </c>
      <c r="D12">
        <v>2006</v>
      </c>
      <c r="E12">
        <v>2</v>
      </c>
      <c r="F12">
        <v>170790374</v>
      </c>
      <c r="G12">
        <v>62169013</v>
      </c>
      <c r="H12">
        <v>62366325</v>
      </c>
    </row>
    <row r="13" spans="1:8" x14ac:dyDescent="0.2">
      <c r="A13">
        <v>2</v>
      </c>
      <c r="B13">
        <v>16</v>
      </c>
      <c r="C13">
        <v>0</v>
      </c>
      <c r="D13">
        <v>2006</v>
      </c>
      <c r="E13">
        <v>3</v>
      </c>
      <c r="F13">
        <v>172846084</v>
      </c>
      <c r="G13">
        <v>100244283</v>
      </c>
      <c r="H13">
        <v>96639413</v>
      </c>
    </row>
    <row r="14" spans="1:8" x14ac:dyDescent="0.2">
      <c r="A14">
        <v>2</v>
      </c>
      <c r="B14">
        <v>16</v>
      </c>
      <c r="C14">
        <v>0</v>
      </c>
      <c r="D14">
        <v>2006</v>
      </c>
      <c r="E14">
        <v>4</v>
      </c>
      <c r="F14">
        <v>174358472</v>
      </c>
      <c r="G14">
        <v>80595471</v>
      </c>
      <c r="H14">
        <v>80319625</v>
      </c>
    </row>
    <row r="15" spans="1:8" x14ac:dyDescent="0.2">
      <c r="A15">
        <v>2</v>
      </c>
      <c r="B15">
        <v>16</v>
      </c>
      <c r="C15">
        <v>0</v>
      </c>
      <c r="D15">
        <v>2007</v>
      </c>
      <c r="E15">
        <v>1</v>
      </c>
      <c r="F15">
        <v>175745723</v>
      </c>
      <c r="G15">
        <v>103763251</v>
      </c>
      <c r="H15">
        <v>85721734</v>
      </c>
    </row>
    <row r="16" spans="1:8" x14ac:dyDescent="0.2">
      <c r="A16">
        <v>2</v>
      </c>
      <c r="B16">
        <v>16</v>
      </c>
      <c r="C16">
        <v>0</v>
      </c>
      <c r="D16">
        <v>2007</v>
      </c>
      <c r="E16">
        <v>2</v>
      </c>
      <c r="F16">
        <v>177137759</v>
      </c>
      <c r="G16">
        <v>80167117</v>
      </c>
      <c r="H16">
        <v>76986897</v>
      </c>
    </row>
    <row r="17" spans="1:8" x14ac:dyDescent="0.2">
      <c r="A17">
        <v>2</v>
      </c>
      <c r="B17">
        <v>16</v>
      </c>
      <c r="C17">
        <v>0</v>
      </c>
      <c r="D17">
        <v>2007</v>
      </c>
      <c r="E17">
        <v>3</v>
      </c>
      <c r="F17">
        <v>177583765</v>
      </c>
      <c r="G17">
        <v>98992043</v>
      </c>
      <c r="H17">
        <v>98546114</v>
      </c>
    </row>
    <row r="18" spans="1:8" x14ac:dyDescent="0.2">
      <c r="A18">
        <v>2</v>
      </c>
      <c r="B18">
        <v>16</v>
      </c>
      <c r="C18">
        <v>0</v>
      </c>
      <c r="D18">
        <v>2007</v>
      </c>
      <c r="E18">
        <v>4</v>
      </c>
      <c r="F18">
        <v>176905817</v>
      </c>
      <c r="G18">
        <v>87471225</v>
      </c>
      <c r="H18">
        <v>86696571</v>
      </c>
    </row>
    <row r="19" spans="1:8" x14ac:dyDescent="0.2">
      <c r="A19">
        <v>2</v>
      </c>
      <c r="B19">
        <v>16</v>
      </c>
      <c r="C19">
        <v>0</v>
      </c>
      <c r="D19">
        <v>2008</v>
      </c>
      <c r="E19">
        <v>1</v>
      </c>
      <c r="F19">
        <v>175627999</v>
      </c>
      <c r="G19">
        <v>80155585</v>
      </c>
      <c r="H19">
        <v>80158871</v>
      </c>
    </row>
    <row r="20" spans="1:8" x14ac:dyDescent="0.2">
      <c r="A20">
        <v>2</v>
      </c>
      <c r="B20">
        <v>16</v>
      </c>
      <c r="C20">
        <v>0</v>
      </c>
      <c r="D20">
        <v>2008</v>
      </c>
      <c r="E20">
        <v>2</v>
      </c>
      <c r="F20">
        <v>174698727</v>
      </c>
      <c r="G20">
        <v>75684133</v>
      </c>
      <c r="H20">
        <v>75604845</v>
      </c>
    </row>
    <row r="21" spans="1:8" x14ac:dyDescent="0.2">
      <c r="A21">
        <v>2</v>
      </c>
      <c r="B21">
        <v>16</v>
      </c>
      <c r="C21">
        <v>0</v>
      </c>
      <c r="D21">
        <v>2008</v>
      </c>
      <c r="E21">
        <v>3</v>
      </c>
      <c r="F21">
        <v>174519780</v>
      </c>
      <c r="G21">
        <v>126012989</v>
      </c>
      <c r="H21">
        <v>107479825</v>
      </c>
    </row>
    <row r="22" spans="1:8" x14ac:dyDescent="0.2">
      <c r="A22">
        <v>2</v>
      </c>
      <c r="B22">
        <v>16</v>
      </c>
      <c r="C22">
        <v>0</v>
      </c>
      <c r="D22">
        <v>2008</v>
      </c>
      <c r="E22">
        <v>4</v>
      </c>
      <c r="F22">
        <v>173481795</v>
      </c>
      <c r="G22">
        <v>93238184</v>
      </c>
      <c r="H22">
        <v>91551013</v>
      </c>
    </row>
    <row r="23" spans="1:8" x14ac:dyDescent="0.2">
      <c r="A23">
        <v>2</v>
      </c>
      <c r="B23">
        <v>16</v>
      </c>
      <c r="C23">
        <v>0</v>
      </c>
      <c r="D23">
        <v>2009</v>
      </c>
      <c r="E23">
        <v>1</v>
      </c>
      <c r="F23">
        <v>173117579</v>
      </c>
      <c r="G23">
        <v>77101148</v>
      </c>
      <c r="H23">
        <v>77752058</v>
      </c>
    </row>
    <row r="24" spans="1:8" x14ac:dyDescent="0.2">
      <c r="A24">
        <v>4</v>
      </c>
      <c r="B24">
        <v>16</v>
      </c>
      <c r="C24">
        <v>0</v>
      </c>
      <c r="D24">
        <v>2004</v>
      </c>
      <c r="E24">
        <v>1</v>
      </c>
      <c r="F24">
        <v>839397430</v>
      </c>
      <c r="G24">
        <v>323766863</v>
      </c>
      <c r="H24">
        <v>224885109</v>
      </c>
    </row>
    <row r="25" spans="1:8" x14ac:dyDescent="0.2">
      <c r="A25">
        <v>4</v>
      </c>
      <c r="B25">
        <v>16</v>
      </c>
      <c r="C25">
        <v>0</v>
      </c>
      <c r="D25">
        <v>2004</v>
      </c>
      <c r="E25">
        <v>2</v>
      </c>
      <c r="F25">
        <v>860878167</v>
      </c>
      <c r="G25">
        <v>260872590</v>
      </c>
      <c r="H25">
        <v>262263678</v>
      </c>
    </row>
    <row r="26" spans="1:8" x14ac:dyDescent="0.2">
      <c r="A26">
        <v>4</v>
      </c>
      <c r="B26">
        <v>16</v>
      </c>
      <c r="C26">
        <v>0</v>
      </c>
      <c r="D26">
        <v>2004</v>
      </c>
      <c r="E26">
        <v>3</v>
      </c>
      <c r="F26">
        <v>889456081</v>
      </c>
      <c r="G26">
        <v>258627448</v>
      </c>
      <c r="H26">
        <v>369917603</v>
      </c>
    </row>
    <row r="27" spans="1:8" x14ac:dyDescent="0.2">
      <c r="A27">
        <v>4</v>
      </c>
      <c r="B27">
        <v>16</v>
      </c>
      <c r="C27">
        <v>0</v>
      </c>
      <c r="D27">
        <v>2004</v>
      </c>
      <c r="E27">
        <v>4</v>
      </c>
      <c r="F27">
        <v>897486698</v>
      </c>
      <c r="G27">
        <v>372633546</v>
      </c>
      <c r="H27">
        <v>327588601</v>
      </c>
    </row>
    <row r="28" spans="1:8" x14ac:dyDescent="0.2">
      <c r="A28">
        <v>4</v>
      </c>
      <c r="B28">
        <v>16</v>
      </c>
      <c r="C28">
        <v>0</v>
      </c>
      <c r="D28">
        <v>2005</v>
      </c>
      <c r="E28">
        <v>1</v>
      </c>
      <c r="F28">
        <v>924000087</v>
      </c>
      <c r="G28">
        <v>484483011</v>
      </c>
      <c r="H28">
        <v>362940801</v>
      </c>
    </row>
    <row r="29" spans="1:8" x14ac:dyDescent="0.2">
      <c r="A29">
        <v>4</v>
      </c>
      <c r="B29">
        <v>16</v>
      </c>
      <c r="C29">
        <v>0</v>
      </c>
      <c r="D29">
        <v>2005</v>
      </c>
      <c r="E29">
        <v>2</v>
      </c>
      <c r="F29">
        <v>945407504</v>
      </c>
      <c r="G29">
        <v>383997106</v>
      </c>
      <c r="H29">
        <v>346116282</v>
      </c>
    </row>
    <row r="30" spans="1:8" x14ac:dyDescent="0.2">
      <c r="A30">
        <v>4</v>
      </c>
      <c r="B30">
        <v>16</v>
      </c>
      <c r="C30">
        <v>0</v>
      </c>
      <c r="D30">
        <v>2005</v>
      </c>
      <c r="E30">
        <v>3</v>
      </c>
      <c r="F30">
        <v>967843470</v>
      </c>
      <c r="G30">
        <v>252869298</v>
      </c>
      <c r="H30">
        <v>241748069</v>
      </c>
    </row>
    <row r="31" spans="1:8" x14ac:dyDescent="0.2">
      <c r="A31">
        <v>4</v>
      </c>
      <c r="B31">
        <v>16</v>
      </c>
      <c r="C31">
        <v>0</v>
      </c>
      <c r="D31">
        <v>2005</v>
      </c>
      <c r="E31">
        <v>4</v>
      </c>
      <c r="F31">
        <v>985398821</v>
      </c>
      <c r="G31">
        <v>430205717</v>
      </c>
      <c r="H31">
        <v>394909961</v>
      </c>
    </row>
    <row r="32" spans="1:8" x14ac:dyDescent="0.2">
      <c r="A32">
        <v>4</v>
      </c>
      <c r="B32">
        <v>16</v>
      </c>
      <c r="C32">
        <v>0</v>
      </c>
      <c r="D32">
        <v>2006</v>
      </c>
      <c r="E32">
        <v>1</v>
      </c>
      <c r="F32">
        <v>988382643</v>
      </c>
      <c r="G32">
        <v>427381577</v>
      </c>
      <c r="H32">
        <v>351448836</v>
      </c>
    </row>
    <row r="33" spans="1:8" x14ac:dyDescent="0.2">
      <c r="A33">
        <v>4</v>
      </c>
      <c r="B33">
        <v>16</v>
      </c>
      <c r="C33">
        <v>0</v>
      </c>
      <c r="D33">
        <v>2006</v>
      </c>
      <c r="E33">
        <v>2</v>
      </c>
      <c r="F33">
        <v>1000155508</v>
      </c>
      <c r="G33">
        <v>359651741</v>
      </c>
      <c r="H33">
        <v>358556248</v>
      </c>
    </row>
    <row r="34" spans="1:8" x14ac:dyDescent="0.2">
      <c r="A34">
        <v>4</v>
      </c>
      <c r="B34">
        <v>16</v>
      </c>
      <c r="C34">
        <v>0</v>
      </c>
      <c r="D34">
        <v>2006</v>
      </c>
      <c r="E34">
        <v>3</v>
      </c>
      <c r="F34">
        <v>1011831906</v>
      </c>
      <c r="G34">
        <v>439563939</v>
      </c>
      <c r="H34">
        <v>434702963</v>
      </c>
    </row>
    <row r="35" spans="1:8" x14ac:dyDescent="0.2">
      <c r="A35">
        <v>4</v>
      </c>
      <c r="B35">
        <v>16</v>
      </c>
      <c r="C35">
        <v>0</v>
      </c>
      <c r="D35">
        <v>2006</v>
      </c>
      <c r="E35">
        <v>4</v>
      </c>
      <c r="F35">
        <v>1025325795</v>
      </c>
      <c r="G35">
        <v>418840554</v>
      </c>
      <c r="H35">
        <v>414908843</v>
      </c>
    </row>
    <row r="36" spans="1:8" x14ac:dyDescent="0.2">
      <c r="A36">
        <v>4</v>
      </c>
      <c r="B36">
        <v>16</v>
      </c>
      <c r="C36">
        <v>0</v>
      </c>
      <c r="D36">
        <v>2007</v>
      </c>
      <c r="E36">
        <v>1</v>
      </c>
      <c r="F36">
        <v>1034320691</v>
      </c>
      <c r="G36">
        <v>535750858</v>
      </c>
      <c r="H36">
        <v>486076090</v>
      </c>
    </row>
    <row r="37" spans="1:8" x14ac:dyDescent="0.2">
      <c r="A37">
        <v>4</v>
      </c>
      <c r="B37">
        <v>16</v>
      </c>
      <c r="C37">
        <v>0</v>
      </c>
      <c r="D37">
        <v>2007</v>
      </c>
      <c r="E37">
        <v>2</v>
      </c>
      <c r="F37">
        <v>1040165278</v>
      </c>
      <c r="G37">
        <v>574737250</v>
      </c>
      <c r="H37">
        <v>519888216</v>
      </c>
    </row>
    <row r="38" spans="1:8" x14ac:dyDescent="0.2">
      <c r="A38">
        <v>4</v>
      </c>
      <c r="B38">
        <v>16</v>
      </c>
      <c r="C38">
        <v>0</v>
      </c>
      <c r="D38">
        <v>2007</v>
      </c>
      <c r="E38">
        <v>3</v>
      </c>
      <c r="F38">
        <v>1029997466</v>
      </c>
      <c r="G38">
        <v>454763265</v>
      </c>
      <c r="H38">
        <v>402990931</v>
      </c>
    </row>
    <row r="39" spans="1:8" x14ac:dyDescent="0.2">
      <c r="A39">
        <v>4</v>
      </c>
      <c r="B39">
        <v>16</v>
      </c>
      <c r="C39">
        <v>0</v>
      </c>
      <c r="D39">
        <v>2007</v>
      </c>
      <c r="E39">
        <v>4</v>
      </c>
      <c r="F39">
        <v>1011337159</v>
      </c>
      <c r="G39">
        <v>1949972608</v>
      </c>
      <c r="H39">
        <v>500355601</v>
      </c>
    </row>
    <row r="40" spans="1:8" x14ac:dyDescent="0.2">
      <c r="A40">
        <v>4</v>
      </c>
      <c r="B40">
        <v>16</v>
      </c>
      <c r="C40">
        <v>0</v>
      </c>
      <c r="D40">
        <v>2008</v>
      </c>
      <c r="E40">
        <v>1</v>
      </c>
      <c r="F40">
        <v>966006613</v>
      </c>
      <c r="G40">
        <v>614388834</v>
      </c>
      <c r="H40">
        <v>411157477</v>
      </c>
    </row>
    <row r="41" spans="1:8" x14ac:dyDescent="0.2">
      <c r="A41">
        <v>4</v>
      </c>
      <c r="B41">
        <v>16</v>
      </c>
      <c r="C41">
        <v>0</v>
      </c>
      <c r="D41">
        <v>2008</v>
      </c>
      <c r="E41">
        <v>2</v>
      </c>
      <c r="F41">
        <v>954231543</v>
      </c>
      <c r="G41">
        <v>468242969</v>
      </c>
      <c r="H41">
        <v>423124552</v>
      </c>
    </row>
    <row r="42" spans="1:8" x14ac:dyDescent="0.2">
      <c r="A42">
        <v>4</v>
      </c>
      <c r="B42">
        <v>16</v>
      </c>
      <c r="C42">
        <v>0</v>
      </c>
      <c r="D42">
        <v>2008</v>
      </c>
      <c r="E42">
        <v>3</v>
      </c>
      <c r="F42">
        <v>956020896</v>
      </c>
      <c r="G42">
        <v>491867014</v>
      </c>
      <c r="H42">
        <v>451165655</v>
      </c>
    </row>
    <row r="43" spans="1:8" x14ac:dyDescent="0.2">
      <c r="A43">
        <v>4</v>
      </c>
      <c r="B43">
        <v>16</v>
      </c>
      <c r="C43">
        <v>0</v>
      </c>
      <c r="D43">
        <v>2008</v>
      </c>
      <c r="E43">
        <v>4</v>
      </c>
      <c r="F43">
        <v>947075790</v>
      </c>
      <c r="G43">
        <v>773921172</v>
      </c>
      <c r="H43">
        <v>458450522</v>
      </c>
    </row>
    <row r="44" spans="1:8" x14ac:dyDescent="0.2">
      <c r="A44">
        <v>4</v>
      </c>
      <c r="B44">
        <v>16</v>
      </c>
      <c r="C44">
        <v>0</v>
      </c>
      <c r="D44">
        <v>2009</v>
      </c>
      <c r="E44">
        <v>1</v>
      </c>
      <c r="F44">
        <v>935632170</v>
      </c>
      <c r="G44">
        <v>450732756</v>
      </c>
      <c r="H44">
        <v>458063344</v>
      </c>
    </row>
    <row r="45" spans="1:8" x14ac:dyDescent="0.2">
      <c r="A45">
        <v>90</v>
      </c>
      <c r="B45">
        <v>16</v>
      </c>
      <c r="C45">
        <v>0</v>
      </c>
      <c r="D45">
        <v>2004</v>
      </c>
      <c r="E45">
        <v>1</v>
      </c>
      <c r="F45">
        <v>6762958757</v>
      </c>
      <c r="G45">
        <v>3458047370</v>
      </c>
      <c r="H45">
        <v>3024401720</v>
      </c>
    </row>
    <row r="46" spans="1:8" x14ac:dyDescent="0.2">
      <c r="A46">
        <v>90</v>
      </c>
      <c r="B46">
        <v>16</v>
      </c>
      <c r="C46">
        <v>0</v>
      </c>
      <c r="D46">
        <v>2004</v>
      </c>
      <c r="E46">
        <v>2</v>
      </c>
      <c r="F46">
        <v>6948866384</v>
      </c>
      <c r="G46">
        <v>3998523476</v>
      </c>
      <c r="H46">
        <v>2996303819</v>
      </c>
    </row>
    <row r="47" spans="1:8" x14ac:dyDescent="0.2">
      <c r="A47">
        <v>90</v>
      </c>
      <c r="B47">
        <v>16</v>
      </c>
      <c r="C47">
        <v>0</v>
      </c>
      <c r="D47">
        <v>2004</v>
      </c>
      <c r="E47">
        <v>3</v>
      </c>
      <c r="F47">
        <v>7180928811</v>
      </c>
      <c r="G47">
        <v>7909118909</v>
      </c>
      <c r="H47">
        <v>3596370853</v>
      </c>
    </row>
    <row r="48" spans="1:8" x14ac:dyDescent="0.2">
      <c r="A48">
        <v>90</v>
      </c>
      <c r="B48">
        <v>16</v>
      </c>
      <c r="C48">
        <v>0</v>
      </c>
      <c r="D48">
        <v>2004</v>
      </c>
      <c r="E48">
        <v>4</v>
      </c>
      <c r="F48">
        <v>7348184478</v>
      </c>
      <c r="G48">
        <v>4310699406</v>
      </c>
      <c r="H48">
        <v>2064721306</v>
      </c>
    </row>
    <row r="49" spans="1:8" x14ac:dyDescent="0.2">
      <c r="A49">
        <v>90</v>
      </c>
      <c r="B49">
        <v>16</v>
      </c>
      <c r="C49">
        <v>0</v>
      </c>
      <c r="D49">
        <v>2005</v>
      </c>
      <c r="E49">
        <v>1</v>
      </c>
      <c r="F49">
        <v>7464217553</v>
      </c>
      <c r="G49">
        <v>3858905337</v>
      </c>
      <c r="H49">
        <v>2917961749</v>
      </c>
    </row>
    <row r="50" spans="1:8" x14ac:dyDescent="0.2">
      <c r="A50">
        <v>90</v>
      </c>
      <c r="B50">
        <v>16</v>
      </c>
      <c r="C50">
        <v>0</v>
      </c>
      <c r="D50">
        <v>2005</v>
      </c>
      <c r="E50">
        <v>2</v>
      </c>
      <c r="F50">
        <v>7604263593</v>
      </c>
      <c r="G50">
        <v>3855934887</v>
      </c>
      <c r="H50">
        <v>2863975512</v>
      </c>
    </row>
    <row r="51" spans="1:8" x14ac:dyDescent="0.2">
      <c r="A51">
        <v>90</v>
      </c>
      <c r="B51">
        <v>16</v>
      </c>
      <c r="C51">
        <v>0</v>
      </c>
      <c r="D51">
        <v>2005</v>
      </c>
      <c r="E51">
        <v>3</v>
      </c>
      <c r="F51">
        <v>7748223954</v>
      </c>
      <c r="G51">
        <v>12806353319</v>
      </c>
      <c r="H51">
        <v>7961262647</v>
      </c>
    </row>
    <row r="52" spans="1:8" x14ac:dyDescent="0.2">
      <c r="A52">
        <v>90</v>
      </c>
      <c r="B52">
        <v>16</v>
      </c>
      <c r="C52">
        <v>0</v>
      </c>
      <c r="D52">
        <v>2005</v>
      </c>
      <c r="E52">
        <v>4</v>
      </c>
      <c r="F52">
        <v>7986116571</v>
      </c>
      <c r="G52">
        <v>5798040554</v>
      </c>
      <c r="H52">
        <v>478663977</v>
      </c>
    </row>
    <row r="53" spans="1:8" x14ac:dyDescent="0.2">
      <c r="A53">
        <v>90</v>
      </c>
      <c r="B53">
        <v>16</v>
      </c>
      <c r="C53">
        <v>0</v>
      </c>
      <c r="D53">
        <v>2006</v>
      </c>
      <c r="E53">
        <v>1</v>
      </c>
      <c r="F53">
        <v>8005704556</v>
      </c>
      <c r="G53">
        <v>4624003557</v>
      </c>
      <c r="H53">
        <v>2657808309</v>
      </c>
    </row>
    <row r="54" spans="1:8" x14ac:dyDescent="0.2">
      <c r="A54">
        <v>90</v>
      </c>
      <c r="B54">
        <v>16</v>
      </c>
      <c r="C54">
        <v>0</v>
      </c>
      <c r="D54">
        <v>2006</v>
      </c>
      <c r="E54">
        <v>2</v>
      </c>
      <c r="F54">
        <v>8140566368</v>
      </c>
      <c r="G54">
        <v>5595772572</v>
      </c>
      <c r="H54">
        <v>2862740886</v>
      </c>
    </row>
    <row r="55" spans="1:8" x14ac:dyDescent="0.2">
      <c r="A55">
        <v>90</v>
      </c>
      <c r="B55">
        <v>16</v>
      </c>
      <c r="C55">
        <v>0</v>
      </c>
      <c r="D55">
        <v>2006</v>
      </c>
      <c r="E55">
        <v>3</v>
      </c>
      <c r="F55">
        <v>8289083071</v>
      </c>
      <c r="G55">
        <v>4782376649</v>
      </c>
      <c r="H55">
        <v>3228932788</v>
      </c>
    </row>
    <row r="56" spans="1:8" x14ac:dyDescent="0.2">
      <c r="A56">
        <v>90</v>
      </c>
      <c r="B56">
        <v>16</v>
      </c>
      <c r="C56">
        <v>0</v>
      </c>
      <c r="D56">
        <v>2006</v>
      </c>
      <c r="E56">
        <v>4</v>
      </c>
      <c r="F56">
        <v>8416932808</v>
      </c>
      <c r="G56">
        <v>4407839197</v>
      </c>
      <c r="H56">
        <v>3193833599</v>
      </c>
    </row>
    <row r="57" spans="1:8" x14ac:dyDescent="0.2">
      <c r="A57">
        <v>90</v>
      </c>
      <c r="B57">
        <v>16</v>
      </c>
      <c r="C57">
        <v>0</v>
      </c>
      <c r="D57">
        <v>2007</v>
      </c>
      <c r="E57">
        <v>1</v>
      </c>
      <c r="F57">
        <v>8483118640</v>
      </c>
      <c r="G57">
        <v>4980921505</v>
      </c>
      <c r="H57">
        <v>4013053167</v>
      </c>
    </row>
    <row r="58" spans="1:8" x14ac:dyDescent="0.2">
      <c r="A58">
        <v>90</v>
      </c>
      <c r="B58">
        <v>16</v>
      </c>
      <c r="C58">
        <v>0</v>
      </c>
      <c r="D58">
        <v>2007</v>
      </c>
      <c r="E58">
        <v>2</v>
      </c>
      <c r="F58">
        <v>8602907026</v>
      </c>
      <c r="G58">
        <v>5581864437</v>
      </c>
      <c r="H58">
        <v>4144302759</v>
      </c>
    </row>
    <row r="59" spans="1:8" x14ac:dyDescent="0.2">
      <c r="A59">
        <v>90</v>
      </c>
      <c r="B59">
        <v>16</v>
      </c>
      <c r="C59">
        <v>0</v>
      </c>
      <c r="D59">
        <v>2007</v>
      </c>
      <c r="E59">
        <v>3</v>
      </c>
      <c r="F59">
        <v>8664556683</v>
      </c>
      <c r="G59">
        <v>5656352948</v>
      </c>
      <c r="H59">
        <v>3957099524</v>
      </c>
    </row>
    <row r="60" spans="1:8" x14ac:dyDescent="0.2">
      <c r="A60">
        <v>90</v>
      </c>
      <c r="B60">
        <v>16</v>
      </c>
      <c r="C60">
        <v>0</v>
      </c>
      <c r="D60">
        <v>2007</v>
      </c>
      <c r="E60">
        <v>4</v>
      </c>
      <c r="F60">
        <v>8650587151</v>
      </c>
      <c r="G60">
        <v>5619046473</v>
      </c>
      <c r="H60">
        <v>3570364953</v>
      </c>
    </row>
    <row r="61" spans="1:8" x14ac:dyDescent="0.2">
      <c r="A61">
        <v>90</v>
      </c>
      <c r="B61">
        <v>16</v>
      </c>
      <c r="C61">
        <v>0</v>
      </c>
      <c r="D61">
        <v>2008</v>
      </c>
      <c r="E61">
        <v>1</v>
      </c>
      <c r="F61">
        <v>8579630877</v>
      </c>
      <c r="G61">
        <v>5634073760</v>
      </c>
      <c r="H61">
        <v>4312705284</v>
      </c>
    </row>
    <row r="62" spans="1:8" x14ac:dyDescent="0.2">
      <c r="A62">
        <v>90</v>
      </c>
      <c r="B62">
        <v>16</v>
      </c>
      <c r="C62">
        <v>0</v>
      </c>
      <c r="D62">
        <v>2008</v>
      </c>
      <c r="E62">
        <v>2</v>
      </c>
      <c r="F62">
        <v>8561311847</v>
      </c>
      <c r="G62">
        <v>7922056605</v>
      </c>
      <c r="H62">
        <v>4471814731</v>
      </c>
    </row>
    <row r="63" spans="1:8" x14ac:dyDescent="0.2">
      <c r="A63">
        <v>90</v>
      </c>
      <c r="B63">
        <v>16</v>
      </c>
      <c r="C63">
        <v>0</v>
      </c>
      <c r="D63">
        <v>2008</v>
      </c>
      <c r="E63">
        <v>3</v>
      </c>
      <c r="F63">
        <v>8565873131</v>
      </c>
      <c r="G63">
        <v>10985063734</v>
      </c>
      <c r="H63">
        <v>4767292530</v>
      </c>
    </row>
    <row r="64" spans="1:8" x14ac:dyDescent="0.2">
      <c r="A64">
        <v>90</v>
      </c>
      <c r="B64">
        <v>16</v>
      </c>
      <c r="C64">
        <v>0</v>
      </c>
      <c r="D64">
        <v>2008</v>
      </c>
      <c r="E64">
        <v>4</v>
      </c>
      <c r="F64">
        <v>8595838388</v>
      </c>
      <c r="G64">
        <v>5574657573</v>
      </c>
      <c r="H64">
        <v>3854910225</v>
      </c>
    </row>
    <row r="65" spans="1:8" x14ac:dyDescent="0.2">
      <c r="A65">
        <v>90</v>
      </c>
      <c r="B65">
        <v>16</v>
      </c>
      <c r="C65">
        <v>0</v>
      </c>
      <c r="D65">
        <v>2009</v>
      </c>
      <c r="E65">
        <v>1</v>
      </c>
      <c r="F65">
        <v>8561154229</v>
      </c>
      <c r="G65">
        <v>6564758472</v>
      </c>
      <c r="H65">
        <v>4849083768</v>
      </c>
    </row>
    <row r="67" spans="1:8" x14ac:dyDescent="0.2">
      <c r="A67" t="s">
        <v>1114</v>
      </c>
    </row>
    <row r="68" spans="1:8" x14ac:dyDescent="0.2">
      <c r="A68" t="s">
        <v>1109</v>
      </c>
      <c r="B68" t="s">
        <v>1110</v>
      </c>
      <c r="C68" t="s">
        <v>1111</v>
      </c>
      <c r="D68" t="s">
        <v>0</v>
      </c>
      <c r="E68" t="s">
        <v>5</v>
      </c>
      <c r="F68" t="s">
        <v>83</v>
      </c>
      <c r="G68" t="s">
        <v>85</v>
      </c>
      <c r="H68" t="s">
        <v>84</v>
      </c>
    </row>
    <row r="69" spans="1:8" x14ac:dyDescent="0.2">
      <c r="A69">
        <v>2</v>
      </c>
      <c r="B69">
        <v>99</v>
      </c>
      <c r="C69">
        <v>91</v>
      </c>
      <c r="D69">
        <v>2004</v>
      </c>
      <c r="E69">
        <v>1</v>
      </c>
      <c r="F69">
        <v>217110</v>
      </c>
      <c r="G69">
        <v>53309262</v>
      </c>
      <c r="H69">
        <v>9985</v>
      </c>
    </row>
    <row r="70" spans="1:8" x14ac:dyDescent="0.2">
      <c r="A70">
        <v>2</v>
      </c>
      <c r="B70">
        <v>99</v>
      </c>
      <c r="C70">
        <v>91</v>
      </c>
      <c r="D70">
        <v>2004</v>
      </c>
      <c r="E70">
        <v>2</v>
      </c>
      <c r="F70">
        <v>220359</v>
      </c>
      <c r="G70">
        <v>51405708</v>
      </c>
      <c r="H70">
        <v>9327</v>
      </c>
    </row>
    <row r="71" spans="1:8" x14ac:dyDescent="0.2">
      <c r="A71">
        <v>2</v>
      </c>
      <c r="B71">
        <v>99</v>
      </c>
      <c r="C71">
        <v>91</v>
      </c>
      <c r="D71">
        <v>2004</v>
      </c>
      <c r="E71">
        <v>3</v>
      </c>
      <c r="F71">
        <v>223870</v>
      </c>
      <c r="G71">
        <v>53891936</v>
      </c>
      <c r="H71">
        <v>10840</v>
      </c>
    </row>
    <row r="72" spans="1:8" x14ac:dyDescent="0.2">
      <c r="A72">
        <v>2</v>
      </c>
      <c r="B72">
        <v>99</v>
      </c>
      <c r="C72">
        <v>91</v>
      </c>
      <c r="D72">
        <v>2004</v>
      </c>
      <c r="E72">
        <v>4</v>
      </c>
      <c r="F72">
        <v>226602</v>
      </c>
      <c r="G72">
        <v>45844705</v>
      </c>
      <c r="H72">
        <v>9465</v>
      </c>
    </row>
    <row r="73" spans="1:8" x14ac:dyDescent="0.2">
      <c r="A73">
        <v>2</v>
      </c>
      <c r="B73">
        <v>99</v>
      </c>
      <c r="C73">
        <v>91</v>
      </c>
      <c r="D73">
        <v>2005</v>
      </c>
      <c r="E73">
        <v>1</v>
      </c>
      <c r="F73">
        <v>229157</v>
      </c>
      <c r="G73">
        <v>52722268</v>
      </c>
      <c r="H73">
        <v>10992</v>
      </c>
    </row>
    <row r="74" spans="1:8" x14ac:dyDescent="0.2">
      <c r="A74">
        <v>2</v>
      </c>
      <c r="B74">
        <v>99</v>
      </c>
      <c r="C74">
        <v>91</v>
      </c>
      <c r="D74">
        <v>2005</v>
      </c>
      <c r="E74">
        <v>2</v>
      </c>
      <c r="F74">
        <v>232527</v>
      </c>
      <c r="G74">
        <v>55669806</v>
      </c>
      <c r="H74">
        <v>9114</v>
      </c>
    </row>
    <row r="75" spans="1:8" x14ac:dyDescent="0.2">
      <c r="A75">
        <v>2</v>
      </c>
      <c r="B75">
        <v>99</v>
      </c>
      <c r="C75">
        <v>91</v>
      </c>
      <c r="D75">
        <v>2005</v>
      </c>
      <c r="E75">
        <v>3</v>
      </c>
      <c r="F75">
        <v>235929</v>
      </c>
      <c r="G75">
        <v>63833921</v>
      </c>
      <c r="H75">
        <v>14662</v>
      </c>
    </row>
    <row r="76" spans="1:8" x14ac:dyDescent="0.2">
      <c r="A76">
        <v>2</v>
      </c>
      <c r="B76">
        <v>99</v>
      </c>
      <c r="C76">
        <v>91</v>
      </c>
      <c r="D76">
        <v>2005</v>
      </c>
      <c r="E76">
        <v>4</v>
      </c>
      <c r="F76">
        <v>239166</v>
      </c>
      <c r="G76">
        <v>60767175</v>
      </c>
      <c r="H76">
        <v>9226</v>
      </c>
    </row>
    <row r="77" spans="1:8" x14ac:dyDescent="0.2">
      <c r="A77">
        <v>2</v>
      </c>
      <c r="B77">
        <v>99</v>
      </c>
      <c r="C77">
        <v>91</v>
      </c>
      <c r="D77">
        <v>2006</v>
      </c>
      <c r="E77">
        <v>1</v>
      </c>
      <c r="F77">
        <v>241583</v>
      </c>
      <c r="G77">
        <v>54414446</v>
      </c>
      <c r="H77">
        <v>8767</v>
      </c>
    </row>
    <row r="78" spans="1:8" x14ac:dyDescent="0.2">
      <c r="A78">
        <v>2</v>
      </c>
      <c r="B78">
        <v>99</v>
      </c>
      <c r="C78">
        <v>91</v>
      </c>
      <c r="D78">
        <v>2006</v>
      </c>
      <c r="E78">
        <v>2</v>
      </c>
      <c r="F78">
        <v>244896</v>
      </c>
      <c r="G78">
        <v>52076021</v>
      </c>
      <c r="H78">
        <v>9034</v>
      </c>
    </row>
    <row r="79" spans="1:8" x14ac:dyDescent="0.2">
      <c r="A79">
        <v>2</v>
      </c>
      <c r="B79">
        <v>99</v>
      </c>
      <c r="C79">
        <v>91</v>
      </c>
      <c r="D79">
        <v>2006</v>
      </c>
      <c r="E79">
        <v>3</v>
      </c>
      <c r="F79">
        <v>248034</v>
      </c>
      <c r="G79">
        <v>70085219</v>
      </c>
      <c r="H79">
        <v>14798</v>
      </c>
    </row>
    <row r="80" spans="1:8" x14ac:dyDescent="0.2">
      <c r="A80">
        <v>2</v>
      </c>
      <c r="B80">
        <v>99</v>
      </c>
      <c r="C80">
        <v>91</v>
      </c>
      <c r="D80">
        <v>2006</v>
      </c>
      <c r="E80">
        <v>4</v>
      </c>
      <c r="F80">
        <v>253929</v>
      </c>
      <c r="G80">
        <v>63237080</v>
      </c>
      <c r="H80">
        <v>11189</v>
      </c>
    </row>
    <row r="81" spans="1:8" x14ac:dyDescent="0.2">
      <c r="A81">
        <v>2</v>
      </c>
      <c r="B81">
        <v>99</v>
      </c>
      <c r="C81">
        <v>91</v>
      </c>
      <c r="D81">
        <v>2007</v>
      </c>
      <c r="E81">
        <v>1</v>
      </c>
      <c r="F81">
        <v>255226</v>
      </c>
      <c r="G81">
        <v>90073188</v>
      </c>
      <c r="H81">
        <v>12469</v>
      </c>
    </row>
    <row r="82" spans="1:8" x14ac:dyDescent="0.2">
      <c r="A82">
        <v>2</v>
      </c>
      <c r="B82">
        <v>99</v>
      </c>
      <c r="C82">
        <v>91</v>
      </c>
      <c r="D82">
        <v>2007</v>
      </c>
      <c r="E82">
        <v>2</v>
      </c>
      <c r="F82">
        <v>257234</v>
      </c>
      <c r="G82">
        <v>74467637</v>
      </c>
      <c r="H82">
        <v>10881</v>
      </c>
    </row>
    <row r="83" spans="1:8" x14ac:dyDescent="0.2">
      <c r="A83">
        <v>2</v>
      </c>
      <c r="B83">
        <v>99</v>
      </c>
      <c r="C83">
        <v>91</v>
      </c>
      <c r="D83">
        <v>2007</v>
      </c>
      <c r="E83">
        <v>3</v>
      </c>
      <c r="F83">
        <v>258960</v>
      </c>
      <c r="G83">
        <v>81793975</v>
      </c>
      <c r="H83">
        <v>13986</v>
      </c>
    </row>
    <row r="84" spans="1:8" x14ac:dyDescent="0.2">
      <c r="A84">
        <v>2</v>
      </c>
      <c r="B84">
        <v>99</v>
      </c>
      <c r="C84">
        <v>91</v>
      </c>
      <c r="D84">
        <v>2007</v>
      </c>
      <c r="E84">
        <v>4</v>
      </c>
      <c r="F84">
        <v>263179</v>
      </c>
      <c r="G84">
        <v>76995356</v>
      </c>
      <c r="H84">
        <v>11218</v>
      </c>
    </row>
    <row r="85" spans="1:8" x14ac:dyDescent="0.2">
      <c r="A85">
        <v>2</v>
      </c>
      <c r="B85">
        <v>99</v>
      </c>
      <c r="C85">
        <v>91</v>
      </c>
      <c r="D85">
        <v>2008</v>
      </c>
      <c r="E85">
        <v>1</v>
      </c>
      <c r="F85">
        <v>262127</v>
      </c>
      <c r="G85">
        <v>74265322</v>
      </c>
      <c r="H85">
        <v>10570</v>
      </c>
    </row>
    <row r="86" spans="1:8" x14ac:dyDescent="0.2">
      <c r="A86">
        <v>2</v>
      </c>
      <c r="B86">
        <v>99</v>
      </c>
      <c r="C86">
        <v>91</v>
      </c>
      <c r="D86">
        <v>2008</v>
      </c>
      <c r="E86">
        <v>2</v>
      </c>
      <c r="F86">
        <v>261759</v>
      </c>
      <c r="G86">
        <v>68079889</v>
      </c>
      <c r="H86">
        <v>8992</v>
      </c>
    </row>
    <row r="87" spans="1:8" x14ac:dyDescent="0.2">
      <c r="A87">
        <v>2</v>
      </c>
      <c r="B87">
        <v>99</v>
      </c>
      <c r="C87">
        <v>91</v>
      </c>
      <c r="D87">
        <v>2008</v>
      </c>
      <c r="E87">
        <v>3</v>
      </c>
      <c r="F87">
        <v>261800</v>
      </c>
      <c r="G87">
        <v>94470971</v>
      </c>
      <c r="H87">
        <v>16369</v>
      </c>
    </row>
    <row r="88" spans="1:8" x14ac:dyDescent="0.2">
      <c r="A88">
        <v>2</v>
      </c>
      <c r="B88">
        <v>99</v>
      </c>
      <c r="C88">
        <v>91</v>
      </c>
      <c r="D88">
        <v>2008</v>
      </c>
      <c r="E88">
        <v>4</v>
      </c>
      <c r="F88">
        <v>260627</v>
      </c>
      <c r="G88">
        <v>84523783</v>
      </c>
      <c r="H88">
        <v>10703</v>
      </c>
    </row>
    <row r="89" spans="1:8" x14ac:dyDescent="0.2">
      <c r="A89">
        <v>2</v>
      </c>
      <c r="B89">
        <v>99</v>
      </c>
      <c r="C89">
        <v>91</v>
      </c>
      <c r="D89">
        <v>2009</v>
      </c>
      <c r="E89">
        <v>1</v>
      </c>
      <c r="F89">
        <v>257879</v>
      </c>
      <c r="G89">
        <v>77264103</v>
      </c>
      <c r="H89">
        <v>10372</v>
      </c>
    </row>
    <row r="90" spans="1:8" x14ac:dyDescent="0.2">
      <c r="A90">
        <v>4</v>
      </c>
      <c r="B90">
        <v>99</v>
      </c>
      <c r="C90">
        <v>91</v>
      </c>
      <c r="D90">
        <v>2004</v>
      </c>
      <c r="E90">
        <v>1</v>
      </c>
      <c r="F90">
        <v>960928</v>
      </c>
      <c r="G90">
        <v>514598724</v>
      </c>
      <c r="H90">
        <v>52770</v>
      </c>
    </row>
    <row r="91" spans="1:8" x14ac:dyDescent="0.2">
      <c r="A91">
        <v>4</v>
      </c>
      <c r="B91">
        <v>99</v>
      </c>
      <c r="C91">
        <v>91</v>
      </c>
      <c r="D91">
        <v>2004</v>
      </c>
      <c r="E91">
        <v>2</v>
      </c>
      <c r="F91">
        <v>967702</v>
      </c>
      <c r="G91">
        <v>386322446</v>
      </c>
      <c r="H91">
        <v>38626</v>
      </c>
    </row>
    <row r="92" spans="1:8" x14ac:dyDescent="0.2">
      <c r="A92">
        <v>4</v>
      </c>
      <c r="B92">
        <v>99</v>
      </c>
      <c r="C92">
        <v>91</v>
      </c>
      <c r="D92">
        <v>2004</v>
      </c>
      <c r="E92">
        <v>3</v>
      </c>
      <c r="F92">
        <v>976981</v>
      </c>
      <c r="G92">
        <v>298808865</v>
      </c>
      <c r="H92">
        <v>32245</v>
      </c>
    </row>
    <row r="93" spans="1:8" x14ac:dyDescent="0.2">
      <c r="A93">
        <v>4</v>
      </c>
      <c r="B93">
        <v>99</v>
      </c>
      <c r="C93">
        <v>91</v>
      </c>
      <c r="D93">
        <v>2004</v>
      </c>
      <c r="E93">
        <v>4</v>
      </c>
      <c r="F93">
        <v>984340</v>
      </c>
      <c r="G93">
        <v>299400642</v>
      </c>
      <c r="H93">
        <v>36397</v>
      </c>
    </row>
    <row r="94" spans="1:8" x14ac:dyDescent="0.2">
      <c r="A94">
        <v>4</v>
      </c>
      <c r="B94">
        <v>99</v>
      </c>
      <c r="C94">
        <v>91</v>
      </c>
      <c r="D94">
        <v>2005</v>
      </c>
      <c r="E94">
        <v>1</v>
      </c>
      <c r="F94">
        <v>988178</v>
      </c>
      <c r="G94">
        <v>380274810</v>
      </c>
      <c r="H94">
        <v>58505</v>
      </c>
    </row>
    <row r="95" spans="1:8" x14ac:dyDescent="0.2">
      <c r="A95">
        <v>4</v>
      </c>
      <c r="B95">
        <v>99</v>
      </c>
      <c r="C95">
        <v>91</v>
      </c>
      <c r="D95">
        <v>2005</v>
      </c>
      <c r="E95">
        <v>2</v>
      </c>
      <c r="F95">
        <v>995007</v>
      </c>
      <c r="G95">
        <v>302258347</v>
      </c>
      <c r="H95">
        <v>38256</v>
      </c>
    </row>
    <row r="96" spans="1:8" x14ac:dyDescent="0.2">
      <c r="A96">
        <v>4</v>
      </c>
      <c r="B96">
        <v>99</v>
      </c>
      <c r="C96">
        <v>91</v>
      </c>
      <c r="D96">
        <v>2005</v>
      </c>
      <c r="E96">
        <v>3</v>
      </c>
      <c r="F96">
        <v>1002279</v>
      </c>
      <c r="G96">
        <v>263043645</v>
      </c>
      <c r="H96">
        <v>32311</v>
      </c>
    </row>
    <row r="97" spans="1:8" x14ac:dyDescent="0.2">
      <c r="A97">
        <v>4</v>
      </c>
      <c r="B97">
        <v>99</v>
      </c>
      <c r="C97">
        <v>91</v>
      </c>
      <c r="D97">
        <v>2005</v>
      </c>
      <c r="E97">
        <v>4</v>
      </c>
      <c r="F97">
        <v>1006801</v>
      </c>
      <c r="G97">
        <v>261155037</v>
      </c>
      <c r="H97">
        <v>30904</v>
      </c>
    </row>
    <row r="98" spans="1:8" x14ac:dyDescent="0.2">
      <c r="A98">
        <v>4</v>
      </c>
      <c r="B98">
        <v>99</v>
      </c>
      <c r="C98">
        <v>91</v>
      </c>
      <c r="D98">
        <v>2006</v>
      </c>
      <c r="E98">
        <v>1</v>
      </c>
      <c r="F98">
        <v>1005544</v>
      </c>
      <c r="G98">
        <v>334849459</v>
      </c>
      <c r="H98">
        <v>56338</v>
      </c>
    </row>
    <row r="99" spans="1:8" x14ac:dyDescent="0.2">
      <c r="A99">
        <v>4</v>
      </c>
      <c r="B99">
        <v>99</v>
      </c>
      <c r="C99">
        <v>91</v>
      </c>
      <c r="D99">
        <v>2006</v>
      </c>
      <c r="E99">
        <v>2</v>
      </c>
      <c r="F99">
        <v>1008856</v>
      </c>
      <c r="G99">
        <v>282390733</v>
      </c>
      <c r="H99">
        <v>38158</v>
      </c>
    </row>
    <row r="100" spans="1:8" x14ac:dyDescent="0.2">
      <c r="A100">
        <v>4</v>
      </c>
      <c r="B100">
        <v>99</v>
      </c>
      <c r="C100">
        <v>91</v>
      </c>
      <c r="D100">
        <v>2006</v>
      </c>
      <c r="E100">
        <v>3</v>
      </c>
      <c r="F100">
        <v>1010729</v>
      </c>
      <c r="G100">
        <v>287234092</v>
      </c>
      <c r="H100">
        <v>33472</v>
      </c>
    </row>
    <row r="101" spans="1:8" x14ac:dyDescent="0.2">
      <c r="A101">
        <v>4</v>
      </c>
      <c r="B101">
        <v>99</v>
      </c>
      <c r="C101">
        <v>91</v>
      </c>
      <c r="D101">
        <v>2006</v>
      </c>
      <c r="E101">
        <v>4</v>
      </c>
      <c r="F101">
        <v>1011223</v>
      </c>
      <c r="G101">
        <v>287136544</v>
      </c>
      <c r="H101">
        <v>32305</v>
      </c>
    </row>
    <row r="102" spans="1:8" x14ac:dyDescent="0.2">
      <c r="A102">
        <v>4</v>
      </c>
      <c r="B102">
        <v>99</v>
      </c>
      <c r="C102">
        <v>91</v>
      </c>
      <c r="D102">
        <v>2007</v>
      </c>
      <c r="E102">
        <v>1</v>
      </c>
      <c r="F102">
        <v>1007523</v>
      </c>
      <c r="G102">
        <v>385789959</v>
      </c>
      <c r="H102">
        <v>46904</v>
      </c>
    </row>
    <row r="103" spans="1:8" x14ac:dyDescent="0.2">
      <c r="A103">
        <v>4</v>
      </c>
      <c r="B103">
        <v>99</v>
      </c>
      <c r="C103">
        <v>91</v>
      </c>
      <c r="D103">
        <v>2007</v>
      </c>
      <c r="E103">
        <v>2</v>
      </c>
      <c r="F103">
        <v>1009873</v>
      </c>
      <c r="G103">
        <v>330288212</v>
      </c>
      <c r="H103">
        <v>37501</v>
      </c>
    </row>
    <row r="104" spans="1:8" x14ac:dyDescent="0.2">
      <c r="A104">
        <v>4</v>
      </c>
      <c r="B104">
        <v>99</v>
      </c>
      <c r="C104">
        <v>91</v>
      </c>
      <c r="D104">
        <v>2007</v>
      </c>
      <c r="E104">
        <v>3</v>
      </c>
      <c r="F104">
        <v>1009913</v>
      </c>
      <c r="G104">
        <v>388735063</v>
      </c>
      <c r="H104">
        <v>34600</v>
      </c>
    </row>
    <row r="105" spans="1:8" x14ac:dyDescent="0.2">
      <c r="A105">
        <v>4</v>
      </c>
      <c r="B105">
        <v>99</v>
      </c>
      <c r="C105">
        <v>91</v>
      </c>
      <c r="D105">
        <v>2007</v>
      </c>
      <c r="E105">
        <v>4</v>
      </c>
      <c r="F105">
        <v>1019073</v>
      </c>
      <c r="G105">
        <v>1051891055</v>
      </c>
      <c r="H105">
        <v>57131</v>
      </c>
    </row>
    <row r="106" spans="1:8" x14ac:dyDescent="0.2">
      <c r="A106">
        <v>4</v>
      </c>
      <c r="B106">
        <v>99</v>
      </c>
      <c r="C106">
        <v>91</v>
      </c>
      <c r="D106">
        <v>2008</v>
      </c>
      <c r="E106">
        <v>1</v>
      </c>
      <c r="F106">
        <v>1009246</v>
      </c>
      <c r="G106">
        <v>680442277</v>
      </c>
      <c r="H106">
        <v>87587</v>
      </c>
    </row>
    <row r="107" spans="1:8" x14ac:dyDescent="0.2">
      <c r="A107">
        <v>4</v>
      </c>
      <c r="B107">
        <v>99</v>
      </c>
      <c r="C107">
        <v>91</v>
      </c>
      <c r="D107">
        <v>2008</v>
      </c>
      <c r="E107">
        <v>2</v>
      </c>
      <c r="F107">
        <v>1005237</v>
      </c>
      <c r="G107">
        <v>467571837</v>
      </c>
      <c r="H107">
        <v>36136</v>
      </c>
    </row>
    <row r="108" spans="1:8" x14ac:dyDescent="0.2">
      <c r="A108">
        <v>4</v>
      </c>
      <c r="B108">
        <v>99</v>
      </c>
      <c r="C108">
        <v>91</v>
      </c>
      <c r="D108">
        <v>2008</v>
      </c>
      <c r="E108">
        <v>3</v>
      </c>
      <c r="F108">
        <v>1005443</v>
      </c>
      <c r="G108">
        <v>448315190</v>
      </c>
      <c r="H108">
        <v>31860</v>
      </c>
    </row>
    <row r="109" spans="1:8" x14ac:dyDescent="0.2">
      <c r="A109">
        <v>4</v>
      </c>
      <c r="B109">
        <v>99</v>
      </c>
      <c r="C109">
        <v>91</v>
      </c>
      <c r="D109">
        <v>2008</v>
      </c>
      <c r="E109">
        <v>4</v>
      </c>
      <c r="F109">
        <v>1003537</v>
      </c>
      <c r="G109">
        <v>514398598</v>
      </c>
      <c r="H109">
        <v>33263</v>
      </c>
    </row>
    <row r="110" spans="1:8" x14ac:dyDescent="0.2">
      <c r="A110">
        <v>4</v>
      </c>
      <c r="B110">
        <v>99</v>
      </c>
      <c r="C110">
        <v>91</v>
      </c>
      <c r="D110">
        <v>2009</v>
      </c>
      <c r="E110">
        <v>1</v>
      </c>
      <c r="F110">
        <v>994280</v>
      </c>
      <c r="G110">
        <v>488872387</v>
      </c>
      <c r="H110">
        <v>37579</v>
      </c>
    </row>
    <row r="111" spans="1:8" x14ac:dyDescent="0.2">
      <c r="A111">
        <v>90</v>
      </c>
      <c r="B111">
        <v>99</v>
      </c>
      <c r="C111">
        <v>91</v>
      </c>
      <c r="D111">
        <v>2004</v>
      </c>
      <c r="E111">
        <v>1</v>
      </c>
      <c r="F111">
        <v>9160933</v>
      </c>
      <c r="G111">
        <v>2909495305</v>
      </c>
      <c r="H111">
        <v>487491</v>
      </c>
    </row>
    <row r="112" spans="1:8" x14ac:dyDescent="0.2">
      <c r="A112">
        <v>90</v>
      </c>
      <c r="B112">
        <v>99</v>
      </c>
      <c r="C112">
        <v>91</v>
      </c>
      <c r="D112">
        <v>2004</v>
      </c>
      <c r="E112">
        <v>2</v>
      </c>
      <c r="F112">
        <v>9241347</v>
      </c>
      <c r="G112">
        <v>3104105236</v>
      </c>
      <c r="H112">
        <v>574964</v>
      </c>
    </row>
    <row r="113" spans="1:8" x14ac:dyDescent="0.2">
      <c r="A113">
        <v>90</v>
      </c>
      <c r="B113">
        <v>99</v>
      </c>
      <c r="C113">
        <v>91</v>
      </c>
      <c r="D113">
        <v>2004</v>
      </c>
      <c r="E113">
        <v>3</v>
      </c>
      <c r="F113">
        <v>9344904</v>
      </c>
      <c r="G113">
        <v>4134012613</v>
      </c>
      <c r="H113">
        <v>747370</v>
      </c>
    </row>
    <row r="114" spans="1:8" x14ac:dyDescent="0.2">
      <c r="A114">
        <v>90</v>
      </c>
      <c r="B114">
        <v>99</v>
      </c>
      <c r="C114">
        <v>91</v>
      </c>
      <c r="D114">
        <v>2004</v>
      </c>
      <c r="E114">
        <v>4</v>
      </c>
      <c r="F114">
        <v>9436475</v>
      </c>
      <c r="G114">
        <v>5759660917</v>
      </c>
      <c r="H114">
        <v>853820</v>
      </c>
    </row>
    <row r="115" spans="1:8" x14ac:dyDescent="0.2">
      <c r="A115">
        <v>90</v>
      </c>
      <c r="B115">
        <v>99</v>
      </c>
      <c r="C115">
        <v>91</v>
      </c>
      <c r="D115">
        <v>2005</v>
      </c>
      <c r="E115">
        <v>1</v>
      </c>
      <c r="F115">
        <v>9464472</v>
      </c>
      <c r="G115">
        <v>3506634767</v>
      </c>
      <c r="H115">
        <v>499603</v>
      </c>
    </row>
    <row r="116" spans="1:8" x14ac:dyDescent="0.2">
      <c r="A116">
        <v>90</v>
      </c>
      <c r="B116">
        <v>99</v>
      </c>
      <c r="C116">
        <v>91</v>
      </c>
      <c r="D116">
        <v>2005</v>
      </c>
      <c r="E116">
        <v>2</v>
      </c>
      <c r="F116">
        <v>9551512</v>
      </c>
      <c r="G116">
        <v>3399561160</v>
      </c>
      <c r="H116">
        <v>524762</v>
      </c>
    </row>
    <row r="117" spans="1:8" x14ac:dyDescent="0.2">
      <c r="A117">
        <v>90</v>
      </c>
      <c r="B117">
        <v>99</v>
      </c>
      <c r="C117">
        <v>91</v>
      </c>
      <c r="D117">
        <v>2005</v>
      </c>
      <c r="E117">
        <v>3</v>
      </c>
      <c r="F117">
        <v>9642519</v>
      </c>
      <c r="G117">
        <v>3930561598</v>
      </c>
      <c r="H117">
        <v>654421</v>
      </c>
    </row>
    <row r="118" spans="1:8" x14ac:dyDescent="0.2">
      <c r="A118">
        <v>90</v>
      </c>
      <c r="B118">
        <v>99</v>
      </c>
      <c r="C118">
        <v>91</v>
      </c>
      <c r="D118">
        <v>2005</v>
      </c>
      <c r="E118">
        <v>4</v>
      </c>
      <c r="F118">
        <v>9695406</v>
      </c>
      <c r="G118">
        <v>7987745497</v>
      </c>
      <c r="H118">
        <v>1128786</v>
      </c>
    </row>
    <row r="119" spans="1:8" x14ac:dyDescent="0.2">
      <c r="A119">
        <v>90</v>
      </c>
      <c r="B119">
        <v>99</v>
      </c>
      <c r="C119">
        <v>91</v>
      </c>
      <c r="D119">
        <v>2006</v>
      </c>
      <c r="E119">
        <v>1</v>
      </c>
      <c r="F119">
        <v>9701352</v>
      </c>
      <c r="G119">
        <v>4747169892</v>
      </c>
      <c r="H119">
        <v>623154</v>
      </c>
    </row>
    <row r="120" spans="1:8" x14ac:dyDescent="0.2">
      <c r="A120">
        <v>90</v>
      </c>
      <c r="B120">
        <v>99</v>
      </c>
      <c r="C120">
        <v>91</v>
      </c>
      <c r="D120">
        <v>2006</v>
      </c>
      <c r="E120">
        <v>2</v>
      </c>
      <c r="F120">
        <v>9773098</v>
      </c>
      <c r="G120">
        <v>4829838637</v>
      </c>
      <c r="H120">
        <v>730774</v>
      </c>
    </row>
    <row r="121" spans="1:8" x14ac:dyDescent="0.2">
      <c r="A121">
        <v>90</v>
      </c>
      <c r="B121">
        <v>99</v>
      </c>
      <c r="C121">
        <v>91</v>
      </c>
      <c r="D121">
        <v>2006</v>
      </c>
      <c r="E121">
        <v>3</v>
      </c>
      <c r="F121">
        <v>9845113</v>
      </c>
      <c r="G121">
        <v>4273910249</v>
      </c>
      <c r="H121">
        <v>694917</v>
      </c>
    </row>
    <row r="122" spans="1:8" x14ac:dyDescent="0.2">
      <c r="A122">
        <v>90</v>
      </c>
      <c r="B122">
        <v>99</v>
      </c>
      <c r="C122">
        <v>91</v>
      </c>
      <c r="D122">
        <v>2006</v>
      </c>
      <c r="E122">
        <v>4</v>
      </c>
      <c r="F122">
        <v>9907117</v>
      </c>
      <c r="G122">
        <v>3649152832</v>
      </c>
      <c r="H122">
        <v>540804</v>
      </c>
    </row>
    <row r="123" spans="1:8" x14ac:dyDescent="0.2">
      <c r="A123">
        <v>90</v>
      </c>
      <c r="B123">
        <v>99</v>
      </c>
      <c r="C123">
        <v>91</v>
      </c>
      <c r="D123">
        <v>2007</v>
      </c>
      <c r="E123">
        <v>1</v>
      </c>
      <c r="F123">
        <v>9890698</v>
      </c>
      <c r="G123">
        <v>3733360408</v>
      </c>
      <c r="H123">
        <v>519785</v>
      </c>
    </row>
    <row r="124" spans="1:8" x14ac:dyDescent="0.2">
      <c r="A124">
        <v>90</v>
      </c>
      <c r="B124">
        <v>99</v>
      </c>
      <c r="C124">
        <v>91</v>
      </c>
      <c r="D124">
        <v>2007</v>
      </c>
      <c r="E124">
        <v>2</v>
      </c>
      <c r="F124">
        <v>9922214</v>
      </c>
      <c r="G124">
        <v>4316868557</v>
      </c>
      <c r="H124">
        <v>600248</v>
      </c>
    </row>
    <row r="125" spans="1:8" x14ac:dyDescent="0.2">
      <c r="A125">
        <v>90</v>
      </c>
      <c r="B125">
        <v>99</v>
      </c>
      <c r="C125">
        <v>91</v>
      </c>
      <c r="D125">
        <v>2007</v>
      </c>
      <c r="E125">
        <v>3</v>
      </c>
      <c r="F125">
        <v>9944992</v>
      </c>
      <c r="G125">
        <v>4898423471</v>
      </c>
      <c r="H125">
        <v>688352</v>
      </c>
    </row>
    <row r="126" spans="1:8" x14ac:dyDescent="0.2">
      <c r="A126">
        <v>90</v>
      </c>
      <c r="B126">
        <v>99</v>
      </c>
      <c r="C126">
        <v>91</v>
      </c>
      <c r="D126">
        <v>2007</v>
      </c>
      <c r="E126">
        <v>4</v>
      </c>
      <c r="F126">
        <v>10068313</v>
      </c>
      <c r="G126">
        <v>4587627932</v>
      </c>
      <c r="H126">
        <v>509117</v>
      </c>
    </row>
    <row r="127" spans="1:8" x14ac:dyDescent="0.2">
      <c r="A127">
        <v>90</v>
      </c>
      <c r="B127">
        <v>99</v>
      </c>
      <c r="C127">
        <v>91</v>
      </c>
      <c r="D127">
        <v>2008</v>
      </c>
      <c r="E127">
        <v>1</v>
      </c>
      <c r="F127">
        <v>10009249</v>
      </c>
      <c r="G127">
        <v>4556246214</v>
      </c>
      <c r="H127">
        <v>627823</v>
      </c>
    </row>
    <row r="128" spans="1:8" x14ac:dyDescent="0.2">
      <c r="A128">
        <v>90</v>
      </c>
      <c r="B128">
        <v>99</v>
      </c>
      <c r="C128">
        <v>91</v>
      </c>
      <c r="D128">
        <v>2008</v>
      </c>
      <c r="E128">
        <v>2</v>
      </c>
      <c r="F128">
        <v>9994986</v>
      </c>
      <c r="G128">
        <v>6075636502</v>
      </c>
      <c r="H128">
        <v>837430</v>
      </c>
    </row>
    <row r="129" spans="1:8" x14ac:dyDescent="0.2">
      <c r="A129">
        <v>90</v>
      </c>
      <c r="B129">
        <v>99</v>
      </c>
      <c r="C129">
        <v>91</v>
      </c>
      <c r="D129">
        <v>2008</v>
      </c>
      <c r="E129">
        <v>3</v>
      </c>
      <c r="F129">
        <v>10008577</v>
      </c>
      <c r="G129">
        <v>6607839691</v>
      </c>
      <c r="H129">
        <v>969248</v>
      </c>
    </row>
    <row r="130" spans="1:8" x14ac:dyDescent="0.2">
      <c r="A130">
        <v>90</v>
      </c>
      <c r="B130">
        <v>99</v>
      </c>
      <c r="C130">
        <v>91</v>
      </c>
      <c r="D130">
        <v>2008</v>
      </c>
      <c r="E130">
        <v>4</v>
      </c>
      <c r="F130">
        <v>9979330</v>
      </c>
      <c r="G130">
        <v>7117246338</v>
      </c>
      <c r="H130">
        <v>977662</v>
      </c>
    </row>
    <row r="131" spans="1:8" x14ac:dyDescent="0.2">
      <c r="A131">
        <v>90</v>
      </c>
      <c r="B131">
        <v>99</v>
      </c>
      <c r="C131">
        <v>91</v>
      </c>
      <c r="D131">
        <v>2009</v>
      </c>
      <c r="E131">
        <v>1</v>
      </c>
      <c r="F131">
        <v>9876672</v>
      </c>
      <c r="G131">
        <v>5663736995</v>
      </c>
      <c r="H131">
        <v>745454</v>
      </c>
    </row>
    <row r="133" spans="1:8" x14ac:dyDescent="0.2">
      <c r="A133" t="s">
        <v>1115</v>
      </c>
    </row>
    <row r="134" spans="1:8" x14ac:dyDescent="0.2">
      <c r="A134" t="s">
        <v>1109</v>
      </c>
      <c r="B134" t="s">
        <v>1110</v>
      </c>
      <c r="C134" t="s">
        <v>1111</v>
      </c>
      <c r="D134" t="s">
        <v>0</v>
      </c>
      <c r="E134" t="s">
        <v>5</v>
      </c>
      <c r="F134" t="s">
        <v>83</v>
      </c>
      <c r="G134" t="s">
        <v>85</v>
      </c>
      <c r="H134" t="s">
        <v>84</v>
      </c>
    </row>
    <row r="135" spans="1:8" x14ac:dyDescent="0.2">
      <c r="A135">
        <v>2</v>
      </c>
      <c r="B135">
        <v>99</v>
      </c>
      <c r="C135">
        <v>91</v>
      </c>
      <c r="D135">
        <v>2004</v>
      </c>
      <c r="E135">
        <v>1</v>
      </c>
      <c r="F135">
        <v>217110</v>
      </c>
      <c r="G135">
        <v>52203425</v>
      </c>
      <c r="H135">
        <v>9934</v>
      </c>
    </row>
    <row r="136" spans="1:8" x14ac:dyDescent="0.2">
      <c r="A136">
        <v>2</v>
      </c>
      <c r="B136">
        <v>99</v>
      </c>
      <c r="C136">
        <v>91</v>
      </c>
      <c r="D136">
        <v>2004</v>
      </c>
      <c r="E136">
        <v>2</v>
      </c>
      <c r="F136">
        <v>220359</v>
      </c>
      <c r="G136">
        <v>50276405</v>
      </c>
      <c r="H136">
        <v>9285</v>
      </c>
    </row>
    <row r="137" spans="1:8" x14ac:dyDescent="0.2">
      <c r="A137">
        <v>2</v>
      </c>
      <c r="B137">
        <v>99</v>
      </c>
      <c r="C137">
        <v>91</v>
      </c>
      <c r="D137">
        <v>2004</v>
      </c>
      <c r="E137">
        <v>3</v>
      </c>
      <c r="F137">
        <v>223870</v>
      </c>
      <c r="G137">
        <v>53139010</v>
      </c>
      <c r="H137">
        <v>10806</v>
      </c>
    </row>
    <row r="138" spans="1:8" x14ac:dyDescent="0.2">
      <c r="A138">
        <v>2</v>
      </c>
      <c r="B138">
        <v>99</v>
      </c>
      <c r="C138">
        <v>91</v>
      </c>
      <c r="D138">
        <v>2004</v>
      </c>
      <c r="E138">
        <v>4</v>
      </c>
      <c r="F138">
        <v>226602</v>
      </c>
      <c r="G138">
        <v>45242279</v>
      </c>
      <c r="H138">
        <v>9449</v>
      </c>
    </row>
    <row r="139" spans="1:8" x14ac:dyDescent="0.2">
      <c r="A139">
        <v>2</v>
      </c>
      <c r="B139">
        <v>99</v>
      </c>
      <c r="C139">
        <v>91</v>
      </c>
      <c r="D139">
        <v>2005</v>
      </c>
      <c r="E139">
        <v>1</v>
      </c>
      <c r="F139">
        <v>229157</v>
      </c>
      <c r="G139">
        <v>51639958</v>
      </c>
      <c r="H139">
        <v>10930</v>
      </c>
    </row>
    <row r="140" spans="1:8" x14ac:dyDescent="0.2">
      <c r="A140">
        <v>2</v>
      </c>
      <c r="B140">
        <v>99</v>
      </c>
      <c r="C140">
        <v>91</v>
      </c>
      <c r="D140">
        <v>2005</v>
      </c>
      <c r="E140">
        <v>2</v>
      </c>
      <c r="F140">
        <v>232527</v>
      </c>
      <c r="G140">
        <v>50895605</v>
      </c>
      <c r="H140">
        <v>9026</v>
      </c>
    </row>
    <row r="141" spans="1:8" x14ac:dyDescent="0.2">
      <c r="A141">
        <v>2</v>
      </c>
      <c r="B141">
        <v>99</v>
      </c>
      <c r="C141">
        <v>91</v>
      </c>
      <c r="D141">
        <v>2005</v>
      </c>
      <c r="E141">
        <v>3</v>
      </c>
      <c r="F141">
        <v>235929</v>
      </c>
      <c r="G141">
        <v>57689625</v>
      </c>
      <c r="H141">
        <v>12380</v>
      </c>
    </row>
    <row r="142" spans="1:8" x14ac:dyDescent="0.2">
      <c r="A142">
        <v>2</v>
      </c>
      <c r="B142">
        <v>99</v>
      </c>
      <c r="C142">
        <v>91</v>
      </c>
      <c r="D142">
        <v>2005</v>
      </c>
      <c r="E142">
        <v>4</v>
      </c>
      <c r="F142">
        <v>239166</v>
      </c>
      <c r="G142">
        <v>58185537</v>
      </c>
      <c r="H142">
        <v>8975</v>
      </c>
    </row>
    <row r="143" spans="1:8" x14ac:dyDescent="0.2">
      <c r="A143">
        <v>2</v>
      </c>
      <c r="B143">
        <v>99</v>
      </c>
      <c r="C143">
        <v>91</v>
      </c>
      <c r="D143">
        <v>2006</v>
      </c>
      <c r="E143">
        <v>1</v>
      </c>
      <c r="F143">
        <v>241583</v>
      </c>
      <c r="G143">
        <v>53696830</v>
      </c>
      <c r="H143">
        <v>8612</v>
      </c>
    </row>
    <row r="144" spans="1:8" x14ac:dyDescent="0.2">
      <c r="A144">
        <v>2</v>
      </c>
      <c r="B144">
        <v>99</v>
      </c>
      <c r="C144">
        <v>91</v>
      </c>
      <c r="D144">
        <v>2006</v>
      </c>
      <c r="E144">
        <v>2</v>
      </c>
      <c r="F144">
        <v>244896</v>
      </c>
      <c r="G144">
        <v>51773083</v>
      </c>
      <c r="H144">
        <v>8976</v>
      </c>
    </row>
    <row r="145" spans="1:8" x14ac:dyDescent="0.2">
      <c r="A145">
        <v>2</v>
      </c>
      <c r="B145">
        <v>99</v>
      </c>
      <c r="C145">
        <v>91</v>
      </c>
      <c r="D145">
        <v>2006</v>
      </c>
      <c r="E145">
        <v>3</v>
      </c>
      <c r="F145">
        <v>248034</v>
      </c>
      <c r="G145">
        <v>67330187</v>
      </c>
      <c r="H145">
        <v>13908</v>
      </c>
    </row>
    <row r="146" spans="1:8" x14ac:dyDescent="0.2">
      <c r="A146">
        <v>2</v>
      </c>
      <c r="B146">
        <v>99</v>
      </c>
      <c r="C146">
        <v>91</v>
      </c>
      <c r="D146">
        <v>2006</v>
      </c>
      <c r="E146">
        <v>4</v>
      </c>
      <c r="F146">
        <v>253929</v>
      </c>
      <c r="G146">
        <v>62792362</v>
      </c>
      <c r="H146">
        <v>11082</v>
      </c>
    </row>
    <row r="147" spans="1:8" x14ac:dyDescent="0.2">
      <c r="A147">
        <v>2</v>
      </c>
      <c r="B147">
        <v>99</v>
      </c>
      <c r="C147">
        <v>91</v>
      </c>
      <c r="D147">
        <v>2007</v>
      </c>
      <c r="E147">
        <v>1</v>
      </c>
      <c r="F147">
        <v>255226</v>
      </c>
      <c r="G147">
        <v>75545891</v>
      </c>
      <c r="H147">
        <v>11026</v>
      </c>
    </row>
    <row r="148" spans="1:8" x14ac:dyDescent="0.2">
      <c r="A148">
        <v>2</v>
      </c>
      <c r="B148">
        <v>99</v>
      </c>
      <c r="C148">
        <v>91</v>
      </c>
      <c r="D148">
        <v>2007</v>
      </c>
      <c r="E148">
        <v>2</v>
      </c>
      <c r="F148">
        <v>257234</v>
      </c>
      <c r="G148">
        <v>71091628</v>
      </c>
      <c r="H148">
        <v>10742</v>
      </c>
    </row>
    <row r="149" spans="1:8" x14ac:dyDescent="0.2">
      <c r="A149">
        <v>2</v>
      </c>
      <c r="B149">
        <v>99</v>
      </c>
      <c r="C149">
        <v>91</v>
      </c>
      <c r="D149">
        <v>2007</v>
      </c>
      <c r="E149">
        <v>3</v>
      </c>
      <c r="F149">
        <v>258960</v>
      </c>
      <c r="G149">
        <v>80898467</v>
      </c>
      <c r="H149">
        <v>13938</v>
      </c>
    </row>
    <row r="150" spans="1:8" x14ac:dyDescent="0.2">
      <c r="A150">
        <v>2</v>
      </c>
      <c r="B150">
        <v>99</v>
      </c>
      <c r="C150">
        <v>91</v>
      </c>
      <c r="D150">
        <v>2007</v>
      </c>
      <c r="E150">
        <v>4</v>
      </c>
      <c r="F150">
        <v>263179</v>
      </c>
      <c r="G150">
        <v>76271529</v>
      </c>
      <c r="H150">
        <v>11090</v>
      </c>
    </row>
    <row r="151" spans="1:8" x14ac:dyDescent="0.2">
      <c r="A151">
        <v>2</v>
      </c>
      <c r="B151">
        <v>99</v>
      </c>
      <c r="C151">
        <v>91</v>
      </c>
      <c r="D151">
        <v>2008</v>
      </c>
      <c r="E151">
        <v>1</v>
      </c>
      <c r="F151">
        <v>262127</v>
      </c>
      <c r="G151">
        <v>73898981</v>
      </c>
      <c r="H151">
        <v>10543</v>
      </c>
    </row>
    <row r="152" spans="1:8" x14ac:dyDescent="0.2">
      <c r="A152">
        <v>2</v>
      </c>
      <c r="B152">
        <v>99</v>
      </c>
      <c r="C152">
        <v>91</v>
      </c>
      <c r="D152">
        <v>2008</v>
      </c>
      <c r="E152">
        <v>2</v>
      </c>
      <c r="F152">
        <v>261759</v>
      </c>
      <c r="G152">
        <v>67970831</v>
      </c>
      <c r="H152">
        <v>8987</v>
      </c>
    </row>
    <row r="153" spans="1:8" x14ac:dyDescent="0.2">
      <c r="A153">
        <v>2</v>
      </c>
      <c r="B153">
        <v>99</v>
      </c>
      <c r="C153">
        <v>91</v>
      </c>
      <c r="D153">
        <v>2008</v>
      </c>
      <c r="E153">
        <v>3</v>
      </c>
      <c r="F153">
        <v>261800</v>
      </c>
      <c r="G153">
        <v>86072169</v>
      </c>
      <c r="H153">
        <v>13849</v>
      </c>
    </row>
    <row r="154" spans="1:8" x14ac:dyDescent="0.2">
      <c r="A154">
        <v>2</v>
      </c>
      <c r="B154">
        <v>99</v>
      </c>
      <c r="C154">
        <v>91</v>
      </c>
      <c r="D154">
        <v>2008</v>
      </c>
      <c r="E154">
        <v>4</v>
      </c>
      <c r="F154">
        <v>260627</v>
      </c>
      <c r="G154">
        <v>80646996</v>
      </c>
      <c r="H154">
        <v>10267</v>
      </c>
    </row>
    <row r="155" spans="1:8" x14ac:dyDescent="0.2">
      <c r="A155">
        <v>2</v>
      </c>
      <c r="B155">
        <v>99</v>
      </c>
      <c r="C155">
        <v>91</v>
      </c>
      <c r="D155">
        <v>2009</v>
      </c>
      <c r="E155">
        <v>1</v>
      </c>
      <c r="F155">
        <v>257879</v>
      </c>
      <c r="G155">
        <v>76711190</v>
      </c>
      <c r="H155">
        <v>10340</v>
      </c>
    </row>
    <row r="156" spans="1:8" x14ac:dyDescent="0.2">
      <c r="A156">
        <v>4</v>
      </c>
      <c r="B156">
        <v>99</v>
      </c>
      <c r="C156">
        <v>91</v>
      </c>
      <c r="D156">
        <v>2004</v>
      </c>
      <c r="E156">
        <v>1</v>
      </c>
      <c r="F156">
        <v>960928</v>
      </c>
      <c r="G156">
        <v>266131455</v>
      </c>
      <c r="H156">
        <v>41551</v>
      </c>
    </row>
    <row r="157" spans="1:8" x14ac:dyDescent="0.2">
      <c r="A157">
        <v>4</v>
      </c>
      <c r="B157">
        <v>99</v>
      </c>
      <c r="C157">
        <v>91</v>
      </c>
      <c r="D157">
        <v>2004</v>
      </c>
      <c r="E157">
        <v>2</v>
      </c>
      <c r="F157">
        <v>967702</v>
      </c>
      <c r="G157">
        <v>244672698</v>
      </c>
      <c r="H157">
        <v>34312</v>
      </c>
    </row>
    <row r="158" spans="1:8" x14ac:dyDescent="0.2">
      <c r="A158">
        <v>4</v>
      </c>
      <c r="B158">
        <v>99</v>
      </c>
      <c r="C158">
        <v>91</v>
      </c>
      <c r="D158">
        <v>2004</v>
      </c>
      <c r="E158">
        <v>3</v>
      </c>
      <c r="F158">
        <v>976981</v>
      </c>
      <c r="G158">
        <v>240635705</v>
      </c>
      <c r="H158">
        <v>30826</v>
      </c>
    </row>
    <row r="159" spans="1:8" x14ac:dyDescent="0.2">
      <c r="A159">
        <v>4</v>
      </c>
      <c r="B159">
        <v>99</v>
      </c>
      <c r="C159">
        <v>91</v>
      </c>
      <c r="D159">
        <v>2004</v>
      </c>
      <c r="E159">
        <v>4</v>
      </c>
      <c r="F159">
        <v>984340</v>
      </c>
      <c r="G159">
        <v>244039698</v>
      </c>
      <c r="H159">
        <v>33227</v>
      </c>
    </row>
    <row r="160" spans="1:8" x14ac:dyDescent="0.2">
      <c r="A160">
        <v>4</v>
      </c>
      <c r="B160">
        <v>99</v>
      </c>
      <c r="C160">
        <v>91</v>
      </c>
      <c r="D160">
        <v>2005</v>
      </c>
      <c r="E160">
        <v>1</v>
      </c>
      <c r="F160">
        <v>988178</v>
      </c>
      <c r="G160">
        <v>280548492</v>
      </c>
      <c r="H160">
        <v>37180</v>
      </c>
    </row>
    <row r="161" spans="1:8" x14ac:dyDescent="0.2">
      <c r="A161">
        <v>4</v>
      </c>
      <c r="B161">
        <v>99</v>
      </c>
      <c r="C161">
        <v>91</v>
      </c>
      <c r="D161">
        <v>2005</v>
      </c>
      <c r="E161">
        <v>2</v>
      </c>
      <c r="F161">
        <v>995007</v>
      </c>
      <c r="G161">
        <v>254742758</v>
      </c>
      <c r="H161">
        <v>34166</v>
      </c>
    </row>
    <row r="162" spans="1:8" x14ac:dyDescent="0.2">
      <c r="A162">
        <v>4</v>
      </c>
      <c r="B162">
        <v>99</v>
      </c>
      <c r="C162">
        <v>91</v>
      </c>
      <c r="D162">
        <v>2005</v>
      </c>
      <c r="E162">
        <v>3</v>
      </c>
      <c r="F162">
        <v>1002279</v>
      </c>
      <c r="G162">
        <v>239063787</v>
      </c>
      <c r="H162">
        <v>31586</v>
      </c>
    </row>
    <row r="163" spans="1:8" x14ac:dyDescent="0.2">
      <c r="A163">
        <v>4</v>
      </c>
      <c r="B163">
        <v>99</v>
      </c>
      <c r="C163">
        <v>91</v>
      </c>
      <c r="D163">
        <v>2005</v>
      </c>
      <c r="E163">
        <v>4</v>
      </c>
      <c r="F163">
        <v>1006801</v>
      </c>
      <c r="G163">
        <v>241945324</v>
      </c>
      <c r="H163">
        <v>30503</v>
      </c>
    </row>
    <row r="164" spans="1:8" x14ac:dyDescent="0.2">
      <c r="A164">
        <v>4</v>
      </c>
      <c r="B164">
        <v>99</v>
      </c>
      <c r="C164">
        <v>91</v>
      </c>
      <c r="D164">
        <v>2006</v>
      </c>
      <c r="E164">
        <v>1</v>
      </c>
      <c r="F164">
        <v>1005544</v>
      </c>
      <c r="G164">
        <v>275919515</v>
      </c>
      <c r="H164">
        <v>37112</v>
      </c>
    </row>
    <row r="165" spans="1:8" x14ac:dyDescent="0.2">
      <c r="A165">
        <v>4</v>
      </c>
      <c r="B165">
        <v>99</v>
      </c>
      <c r="C165">
        <v>91</v>
      </c>
      <c r="D165">
        <v>2006</v>
      </c>
      <c r="E165">
        <v>2</v>
      </c>
      <c r="F165">
        <v>1008856</v>
      </c>
      <c r="G165">
        <v>270181139</v>
      </c>
      <c r="H165">
        <v>36426</v>
      </c>
    </row>
    <row r="166" spans="1:8" x14ac:dyDescent="0.2">
      <c r="A166">
        <v>4</v>
      </c>
      <c r="B166">
        <v>99</v>
      </c>
      <c r="C166">
        <v>91</v>
      </c>
      <c r="D166">
        <v>2006</v>
      </c>
      <c r="E166">
        <v>3</v>
      </c>
      <c r="F166">
        <v>1010729</v>
      </c>
      <c r="G166">
        <v>275055763</v>
      </c>
      <c r="H166">
        <v>32943</v>
      </c>
    </row>
    <row r="167" spans="1:8" x14ac:dyDescent="0.2">
      <c r="A167">
        <v>4</v>
      </c>
      <c r="B167">
        <v>99</v>
      </c>
      <c r="C167">
        <v>91</v>
      </c>
      <c r="D167">
        <v>2006</v>
      </c>
      <c r="E167">
        <v>4</v>
      </c>
      <c r="F167">
        <v>1011223</v>
      </c>
      <c r="G167">
        <v>280410530</v>
      </c>
      <c r="H167">
        <v>31972</v>
      </c>
    </row>
    <row r="168" spans="1:8" x14ac:dyDescent="0.2">
      <c r="A168">
        <v>4</v>
      </c>
      <c r="B168">
        <v>99</v>
      </c>
      <c r="C168">
        <v>91</v>
      </c>
      <c r="D168">
        <v>2007</v>
      </c>
      <c r="E168">
        <v>1</v>
      </c>
      <c r="F168">
        <v>1007523</v>
      </c>
      <c r="G168">
        <v>349251920</v>
      </c>
      <c r="H168">
        <v>42607</v>
      </c>
    </row>
    <row r="169" spans="1:8" x14ac:dyDescent="0.2">
      <c r="A169">
        <v>4</v>
      </c>
      <c r="B169">
        <v>99</v>
      </c>
      <c r="C169">
        <v>91</v>
      </c>
      <c r="D169">
        <v>2007</v>
      </c>
      <c r="E169">
        <v>2</v>
      </c>
      <c r="F169">
        <v>1009873</v>
      </c>
      <c r="G169">
        <v>313714897</v>
      </c>
      <c r="H169">
        <v>36581</v>
      </c>
    </row>
    <row r="170" spans="1:8" x14ac:dyDescent="0.2">
      <c r="A170">
        <v>4</v>
      </c>
      <c r="B170">
        <v>99</v>
      </c>
      <c r="C170">
        <v>91</v>
      </c>
      <c r="D170">
        <v>2007</v>
      </c>
      <c r="E170">
        <v>3</v>
      </c>
      <c r="F170">
        <v>1009913</v>
      </c>
      <c r="G170">
        <v>333617086</v>
      </c>
      <c r="H170">
        <v>33897</v>
      </c>
    </row>
    <row r="171" spans="1:8" x14ac:dyDescent="0.2">
      <c r="A171">
        <v>4</v>
      </c>
      <c r="B171">
        <v>99</v>
      </c>
      <c r="C171">
        <v>91</v>
      </c>
      <c r="D171">
        <v>2007</v>
      </c>
      <c r="E171">
        <v>4</v>
      </c>
      <c r="F171">
        <v>1019073</v>
      </c>
      <c r="G171">
        <v>330350745</v>
      </c>
      <c r="H171">
        <v>30408</v>
      </c>
    </row>
    <row r="172" spans="1:8" x14ac:dyDescent="0.2">
      <c r="A172">
        <v>4</v>
      </c>
      <c r="B172">
        <v>99</v>
      </c>
      <c r="C172">
        <v>91</v>
      </c>
      <c r="D172">
        <v>2008</v>
      </c>
      <c r="E172">
        <v>1</v>
      </c>
      <c r="F172">
        <v>1009246</v>
      </c>
      <c r="G172">
        <v>352153419</v>
      </c>
      <c r="H172">
        <v>36486</v>
      </c>
    </row>
    <row r="173" spans="1:8" x14ac:dyDescent="0.2">
      <c r="A173">
        <v>4</v>
      </c>
      <c r="B173">
        <v>99</v>
      </c>
      <c r="C173">
        <v>91</v>
      </c>
      <c r="D173">
        <v>2008</v>
      </c>
      <c r="E173">
        <v>2</v>
      </c>
      <c r="F173">
        <v>1005237</v>
      </c>
      <c r="G173">
        <v>332415860</v>
      </c>
      <c r="H173">
        <v>31778</v>
      </c>
    </row>
    <row r="174" spans="1:8" x14ac:dyDescent="0.2">
      <c r="A174">
        <v>4</v>
      </c>
      <c r="B174">
        <v>99</v>
      </c>
      <c r="C174">
        <v>91</v>
      </c>
      <c r="D174">
        <v>2008</v>
      </c>
      <c r="E174">
        <v>3</v>
      </c>
      <c r="F174">
        <v>1005443</v>
      </c>
      <c r="G174">
        <v>369603222</v>
      </c>
      <c r="H174">
        <v>30359</v>
      </c>
    </row>
    <row r="175" spans="1:8" x14ac:dyDescent="0.2">
      <c r="A175">
        <v>4</v>
      </c>
      <c r="B175">
        <v>99</v>
      </c>
      <c r="C175">
        <v>91</v>
      </c>
      <c r="D175">
        <v>2008</v>
      </c>
      <c r="E175">
        <v>4</v>
      </c>
      <c r="F175">
        <v>1003537</v>
      </c>
      <c r="G175">
        <v>362550940</v>
      </c>
      <c r="H175">
        <v>30275</v>
      </c>
    </row>
    <row r="176" spans="1:8" x14ac:dyDescent="0.2">
      <c r="A176">
        <v>4</v>
      </c>
      <c r="B176">
        <v>99</v>
      </c>
      <c r="C176">
        <v>91</v>
      </c>
      <c r="D176">
        <v>2009</v>
      </c>
      <c r="E176">
        <v>1</v>
      </c>
      <c r="F176">
        <v>994280</v>
      </c>
      <c r="G176">
        <v>376637425</v>
      </c>
      <c r="H176">
        <v>35705</v>
      </c>
    </row>
    <row r="177" spans="1:8" x14ac:dyDescent="0.2">
      <c r="A177">
        <v>90</v>
      </c>
      <c r="B177">
        <v>99</v>
      </c>
      <c r="C177">
        <v>91</v>
      </c>
      <c r="D177">
        <v>2004</v>
      </c>
      <c r="E177">
        <v>1</v>
      </c>
      <c r="F177">
        <v>9160933</v>
      </c>
      <c r="G177">
        <v>2325555168</v>
      </c>
      <c r="H177">
        <v>391282</v>
      </c>
    </row>
    <row r="178" spans="1:8" x14ac:dyDescent="0.2">
      <c r="A178">
        <v>90</v>
      </c>
      <c r="B178">
        <v>99</v>
      </c>
      <c r="C178">
        <v>91</v>
      </c>
      <c r="D178">
        <v>2004</v>
      </c>
      <c r="E178">
        <v>2</v>
      </c>
      <c r="F178">
        <v>9241347</v>
      </c>
      <c r="G178">
        <v>2347909372</v>
      </c>
      <c r="H178">
        <v>418012</v>
      </c>
    </row>
    <row r="179" spans="1:8" x14ac:dyDescent="0.2">
      <c r="A179">
        <v>90</v>
      </c>
      <c r="B179">
        <v>99</v>
      </c>
      <c r="C179">
        <v>91</v>
      </c>
      <c r="D179">
        <v>2004</v>
      </c>
      <c r="E179">
        <v>3</v>
      </c>
      <c r="F179">
        <v>9344904</v>
      </c>
      <c r="G179">
        <v>2351366078</v>
      </c>
      <c r="H179">
        <v>450000</v>
      </c>
    </row>
    <row r="180" spans="1:8" x14ac:dyDescent="0.2">
      <c r="A180">
        <v>90</v>
      </c>
      <c r="B180">
        <v>99</v>
      </c>
      <c r="C180">
        <v>91</v>
      </c>
      <c r="D180">
        <v>2004</v>
      </c>
      <c r="E180">
        <v>4</v>
      </c>
      <c r="F180">
        <v>9436475</v>
      </c>
      <c r="G180">
        <v>2108996011</v>
      </c>
      <c r="H180">
        <v>349950</v>
      </c>
    </row>
    <row r="181" spans="1:8" x14ac:dyDescent="0.2">
      <c r="A181">
        <v>90</v>
      </c>
      <c r="B181">
        <v>99</v>
      </c>
      <c r="C181">
        <v>91</v>
      </c>
      <c r="D181">
        <v>2005</v>
      </c>
      <c r="E181">
        <v>1</v>
      </c>
      <c r="F181">
        <v>9464472</v>
      </c>
      <c r="G181">
        <v>2408682789</v>
      </c>
      <c r="H181">
        <v>364468</v>
      </c>
    </row>
    <row r="182" spans="1:8" x14ac:dyDescent="0.2">
      <c r="A182">
        <v>90</v>
      </c>
      <c r="B182">
        <v>99</v>
      </c>
      <c r="C182">
        <v>91</v>
      </c>
      <c r="D182">
        <v>2005</v>
      </c>
      <c r="E182">
        <v>2</v>
      </c>
      <c r="F182">
        <v>9551512</v>
      </c>
      <c r="G182">
        <v>2437293111</v>
      </c>
      <c r="H182">
        <v>389226</v>
      </c>
    </row>
    <row r="183" spans="1:8" x14ac:dyDescent="0.2">
      <c r="A183">
        <v>90</v>
      </c>
      <c r="B183">
        <v>99</v>
      </c>
      <c r="C183">
        <v>91</v>
      </c>
      <c r="D183">
        <v>2005</v>
      </c>
      <c r="E183">
        <v>3</v>
      </c>
      <c r="F183">
        <v>9642519</v>
      </c>
      <c r="G183">
        <v>2551121823</v>
      </c>
      <c r="H183">
        <v>456949</v>
      </c>
    </row>
    <row r="184" spans="1:8" x14ac:dyDescent="0.2">
      <c r="A184">
        <v>90</v>
      </c>
      <c r="B184">
        <v>99</v>
      </c>
      <c r="C184">
        <v>91</v>
      </c>
      <c r="D184">
        <v>2005</v>
      </c>
      <c r="E184">
        <v>4</v>
      </c>
      <c r="F184">
        <v>9695406</v>
      </c>
      <c r="G184">
        <v>2336731987</v>
      </c>
      <c r="H184">
        <v>361022</v>
      </c>
    </row>
    <row r="185" spans="1:8" x14ac:dyDescent="0.2">
      <c r="A185">
        <v>90</v>
      </c>
      <c r="B185">
        <v>99</v>
      </c>
      <c r="C185">
        <v>91</v>
      </c>
      <c r="D185">
        <v>2006</v>
      </c>
      <c r="E185">
        <v>1</v>
      </c>
      <c r="F185">
        <v>9701352</v>
      </c>
      <c r="G185">
        <v>2620117365</v>
      </c>
      <c r="H185">
        <v>366384</v>
      </c>
    </row>
    <row r="186" spans="1:8" x14ac:dyDescent="0.2">
      <c r="A186">
        <v>90</v>
      </c>
      <c r="B186">
        <v>99</v>
      </c>
      <c r="C186">
        <v>91</v>
      </c>
      <c r="D186">
        <v>2006</v>
      </c>
      <c r="E186">
        <v>2</v>
      </c>
      <c r="F186">
        <v>9773098</v>
      </c>
      <c r="G186">
        <v>2636292551</v>
      </c>
      <c r="H186">
        <v>393470</v>
      </c>
    </row>
    <row r="187" spans="1:8" x14ac:dyDescent="0.2">
      <c r="A187">
        <v>90</v>
      </c>
      <c r="B187">
        <v>99</v>
      </c>
      <c r="C187">
        <v>91</v>
      </c>
      <c r="D187">
        <v>2006</v>
      </c>
      <c r="E187">
        <v>3</v>
      </c>
      <c r="F187">
        <v>9845113</v>
      </c>
      <c r="G187">
        <v>2767936667</v>
      </c>
      <c r="H187">
        <v>455500</v>
      </c>
    </row>
    <row r="188" spans="1:8" x14ac:dyDescent="0.2">
      <c r="A188">
        <v>90</v>
      </c>
      <c r="B188">
        <v>99</v>
      </c>
      <c r="C188">
        <v>91</v>
      </c>
      <c r="D188">
        <v>2006</v>
      </c>
      <c r="E188">
        <v>4</v>
      </c>
      <c r="F188">
        <v>9907117</v>
      </c>
      <c r="G188">
        <v>2612281166</v>
      </c>
      <c r="H188">
        <v>374958</v>
      </c>
    </row>
    <row r="189" spans="1:8" x14ac:dyDescent="0.2">
      <c r="A189">
        <v>90</v>
      </c>
      <c r="B189">
        <v>99</v>
      </c>
      <c r="C189">
        <v>91</v>
      </c>
      <c r="D189">
        <v>2007</v>
      </c>
      <c r="E189">
        <v>1</v>
      </c>
      <c r="F189">
        <v>9890698</v>
      </c>
      <c r="G189">
        <v>2917837976</v>
      </c>
      <c r="H189">
        <v>387794</v>
      </c>
    </row>
    <row r="190" spans="1:8" x14ac:dyDescent="0.2">
      <c r="A190">
        <v>90</v>
      </c>
      <c r="B190">
        <v>99</v>
      </c>
      <c r="C190">
        <v>91</v>
      </c>
      <c r="D190">
        <v>2007</v>
      </c>
      <c r="E190">
        <v>2</v>
      </c>
      <c r="F190">
        <v>9922214</v>
      </c>
      <c r="G190">
        <v>3158370011</v>
      </c>
      <c r="H190">
        <v>432881</v>
      </c>
    </row>
    <row r="191" spans="1:8" x14ac:dyDescent="0.2">
      <c r="A191">
        <v>90</v>
      </c>
      <c r="B191">
        <v>99</v>
      </c>
      <c r="C191">
        <v>91</v>
      </c>
      <c r="D191">
        <v>2007</v>
      </c>
      <c r="E191">
        <v>3</v>
      </c>
      <c r="F191">
        <v>9944992</v>
      </c>
      <c r="G191">
        <v>3394802612</v>
      </c>
      <c r="H191">
        <v>502038</v>
      </c>
    </row>
    <row r="192" spans="1:8" x14ac:dyDescent="0.2">
      <c r="A192">
        <v>90</v>
      </c>
      <c r="B192">
        <v>99</v>
      </c>
      <c r="C192">
        <v>91</v>
      </c>
      <c r="D192">
        <v>2007</v>
      </c>
      <c r="E192">
        <v>4</v>
      </c>
      <c r="F192">
        <v>10068313</v>
      </c>
      <c r="G192">
        <v>3003955182</v>
      </c>
      <c r="H192">
        <v>377233</v>
      </c>
    </row>
    <row r="193" spans="1:8" x14ac:dyDescent="0.2">
      <c r="A193">
        <v>90</v>
      </c>
      <c r="B193">
        <v>99</v>
      </c>
      <c r="C193">
        <v>91</v>
      </c>
      <c r="D193">
        <v>2008</v>
      </c>
      <c r="E193">
        <v>1</v>
      </c>
      <c r="F193">
        <v>10009249</v>
      </c>
      <c r="G193">
        <v>3357066383</v>
      </c>
      <c r="H193">
        <v>411982</v>
      </c>
    </row>
    <row r="194" spans="1:8" x14ac:dyDescent="0.2">
      <c r="A194">
        <v>90</v>
      </c>
      <c r="B194">
        <v>99</v>
      </c>
      <c r="C194">
        <v>91</v>
      </c>
      <c r="D194">
        <v>2008</v>
      </c>
      <c r="E194">
        <v>2</v>
      </c>
      <c r="F194">
        <v>9994986</v>
      </c>
      <c r="G194">
        <v>3551982889</v>
      </c>
      <c r="H194">
        <v>448592</v>
      </c>
    </row>
    <row r="195" spans="1:8" x14ac:dyDescent="0.2">
      <c r="A195">
        <v>90</v>
      </c>
      <c r="B195">
        <v>99</v>
      </c>
      <c r="C195">
        <v>91</v>
      </c>
      <c r="D195">
        <v>2008</v>
      </c>
      <c r="E195">
        <v>3</v>
      </c>
      <c r="F195">
        <v>10008577</v>
      </c>
      <c r="G195">
        <v>3836082652</v>
      </c>
      <c r="H195">
        <v>525508</v>
      </c>
    </row>
    <row r="196" spans="1:8" x14ac:dyDescent="0.2">
      <c r="A196">
        <v>90</v>
      </c>
      <c r="B196">
        <v>99</v>
      </c>
      <c r="C196">
        <v>91</v>
      </c>
      <c r="D196">
        <v>2008</v>
      </c>
      <c r="E196">
        <v>4</v>
      </c>
      <c r="F196">
        <v>9979330</v>
      </c>
      <c r="G196">
        <v>3334027929</v>
      </c>
      <c r="H196">
        <v>381277</v>
      </c>
    </row>
    <row r="197" spans="1:8" x14ac:dyDescent="0.2">
      <c r="A197">
        <v>90</v>
      </c>
      <c r="B197">
        <v>99</v>
      </c>
      <c r="C197">
        <v>91</v>
      </c>
      <c r="D197">
        <v>2009</v>
      </c>
      <c r="E197">
        <v>1</v>
      </c>
      <c r="F197">
        <v>9876672</v>
      </c>
      <c r="G197">
        <v>3836977874</v>
      </c>
      <c r="H197">
        <v>441173</v>
      </c>
    </row>
    <row r="199" spans="1:8" x14ac:dyDescent="0.2">
      <c r="A199" t="s">
        <v>1116</v>
      </c>
    </row>
    <row r="200" spans="1:8" x14ac:dyDescent="0.2">
      <c r="A200" t="s">
        <v>1109</v>
      </c>
      <c r="B200" t="s">
        <v>1110</v>
      </c>
      <c r="C200" t="s">
        <v>1111</v>
      </c>
      <c r="D200" t="s">
        <v>0</v>
      </c>
      <c r="E200" t="s">
        <v>5</v>
      </c>
      <c r="F200" t="s">
        <v>83</v>
      </c>
      <c r="G200" t="s">
        <v>85</v>
      </c>
      <c r="H200" t="s">
        <v>84</v>
      </c>
    </row>
    <row r="201" spans="1:8" x14ac:dyDescent="0.2">
      <c r="A201">
        <v>2</v>
      </c>
      <c r="B201">
        <v>99</v>
      </c>
      <c r="C201">
        <v>92</v>
      </c>
      <c r="D201">
        <v>2004</v>
      </c>
      <c r="E201">
        <v>1</v>
      </c>
      <c r="F201">
        <v>22945</v>
      </c>
      <c r="G201">
        <v>1843610</v>
      </c>
      <c r="H201">
        <v>559</v>
      </c>
    </row>
    <row r="202" spans="1:8" x14ac:dyDescent="0.2">
      <c r="A202">
        <v>2</v>
      </c>
      <c r="B202">
        <v>99</v>
      </c>
      <c r="C202">
        <v>92</v>
      </c>
      <c r="D202">
        <v>2004</v>
      </c>
      <c r="E202">
        <v>2</v>
      </c>
      <c r="F202">
        <v>23095</v>
      </c>
      <c r="G202">
        <v>1657567</v>
      </c>
      <c r="H202">
        <v>514</v>
      </c>
    </row>
    <row r="203" spans="1:8" x14ac:dyDescent="0.2">
      <c r="A203">
        <v>2</v>
      </c>
      <c r="B203">
        <v>99</v>
      </c>
      <c r="C203">
        <v>92</v>
      </c>
      <c r="D203">
        <v>2004</v>
      </c>
      <c r="E203">
        <v>3</v>
      </c>
      <c r="F203">
        <v>23344</v>
      </c>
      <c r="G203">
        <v>1612506</v>
      </c>
      <c r="H203">
        <v>508</v>
      </c>
    </row>
    <row r="204" spans="1:8" x14ac:dyDescent="0.2">
      <c r="A204">
        <v>2</v>
      </c>
      <c r="B204">
        <v>99</v>
      </c>
      <c r="C204">
        <v>92</v>
      </c>
      <c r="D204">
        <v>2004</v>
      </c>
      <c r="E204">
        <v>4</v>
      </c>
      <c r="F204">
        <v>23609</v>
      </c>
      <c r="G204">
        <v>1219408</v>
      </c>
      <c r="H204">
        <v>481</v>
      </c>
    </row>
    <row r="205" spans="1:8" x14ac:dyDescent="0.2">
      <c r="A205">
        <v>2</v>
      </c>
      <c r="B205">
        <v>99</v>
      </c>
      <c r="C205">
        <v>92</v>
      </c>
      <c r="D205">
        <v>2005</v>
      </c>
      <c r="E205">
        <v>1</v>
      </c>
      <c r="F205">
        <v>23891</v>
      </c>
      <c r="G205">
        <v>1692329</v>
      </c>
      <c r="H205">
        <v>519</v>
      </c>
    </row>
    <row r="206" spans="1:8" x14ac:dyDescent="0.2">
      <c r="A206">
        <v>2</v>
      </c>
      <c r="B206">
        <v>99</v>
      </c>
      <c r="C206">
        <v>92</v>
      </c>
      <c r="D206">
        <v>2005</v>
      </c>
      <c r="E206">
        <v>2</v>
      </c>
      <c r="F206">
        <v>24653</v>
      </c>
      <c r="G206">
        <v>1579568</v>
      </c>
      <c r="H206">
        <v>513</v>
      </c>
    </row>
    <row r="207" spans="1:8" x14ac:dyDescent="0.2">
      <c r="A207">
        <v>2</v>
      </c>
      <c r="B207">
        <v>99</v>
      </c>
      <c r="C207">
        <v>92</v>
      </c>
      <c r="D207">
        <v>2005</v>
      </c>
      <c r="E207">
        <v>3</v>
      </c>
      <c r="F207">
        <v>25650</v>
      </c>
      <c r="G207">
        <v>2246410</v>
      </c>
      <c r="H207">
        <v>587</v>
      </c>
    </row>
    <row r="208" spans="1:8" x14ac:dyDescent="0.2">
      <c r="A208">
        <v>2</v>
      </c>
      <c r="B208">
        <v>99</v>
      </c>
      <c r="C208">
        <v>92</v>
      </c>
      <c r="D208">
        <v>2005</v>
      </c>
      <c r="E208">
        <v>4</v>
      </c>
      <c r="F208">
        <v>26327</v>
      </c>
      <c r="G208">
        <v>1865098</v>
      </c>
      <c r="H208">
        <v>528</v>
      </c>
    </row>
    <row r="209" spans="1:8" x14ac:dyDescent="0.2">
      <c r="A209">
        <v>2</v>
      </c>
      <c r="B209">
        <v>99</v>
      </c>
      <c r="C209">
        <v>92</v>
      </c>
      <c r="D209">
        <v>2006</v>
      </c>
      <c r="E209">
        <v>1</v>
      </c>
      <c r="F209">
        <v>26817</v>
      </c>
      <c r="G209">
        <v>2056419</v>
      </c>
      <c r="H209">
        <v>578</v>
      </c>
    </row>
    <row r="210" spans="1:8" x14ac:dyDescent="0.2">
      <c r="A210">
        <v>2</v>
      </c>
      <c r="B210">
        <v>99</v>
      </c>
      <c r="C210">
        <v>92</v>
      </c>
      <c r="D210">
        <v>2006</v>
      </c>
      <c r="E210">
        <v>2</v>
      </c>
      <c r="F210">
        <v>27670</v>
      </c>
      <c r="G210">
        <v>1677616</v>
      </c>
      <c r="H210">
        <v>566</v>
      </c>
    </row>
    <row r="211" spans="1:8" x14ac:dyDescent="0.2">
      <c r="A211">
        <v>2</v>
      </c>
      <c r="B211">
        <v>99</v>
      </c>
      <c r="C211">
        <v>92</v>
      </c>
      <c r="D211">
        <v>2006</v>
      </c>
      <c r="E211">
        <v>3</v>
      </c>
      <c r="F211">
        <v>28542</v>
      </c>
      <c r="G211">
        <v>1797901</v>
      </c>
      <c r="H211">
        <v>601</v>
      </c>
    </row>
    <row r="212" spans="1:8" x14ac:dyDescent="0.2">
      <c r="A212">
        <v>2</v>
      </c>
      <c r="B212">
        <v>99</v>
      </c>
      <c r="C212">
        <v>92</v>
      </c>
      <c r="D212">
        <v>2006</v>
      </c>
      <c r="E212">
        <v>4</v>
      </c>
      <c r="F212">
        <v>29089</v>
      </c>
      <c r="G212">
        <v>2065771</v>
      </c>
      <c r="H212">
        <v>642</v>
      </c>
    </row>
    <row r="213" spans="1:8" x14ac:dyDescent="0.2">
      <c r="A213">
        <v>2</v>
      </c>
      <c r="B213">
        <v>99</v>
      </c>
      <c r="C213">
        <v>92</v>
      </c>
      <c r="D213">
        <v>2007</v>
      </c>
      <c r="E213">
        <v>1</v>
      </c>
      <c r="F213">
        <v>29475</v>
      </c>
      <c r="G213">
        <v>2448744</v>
      </c>
      <c r="H213">
        <v>675</v>
      </c>
    </row>
    <row r="214" spans="1:8" x14ac:dyDescent="0.2">
      <c r="A214">
        <v>2</v>
      </c>
      <c r="B214">
        <v>99</v>
      </c>
      <c r="C214">
        <v>92</v>
      </c>
      <c r="D214">
        <v>2007</v>
      </c>
      <c r="E214">
        <v>2</v>
      </c>
      <c r="F214">
        <v>30368</v>
      </c>
      <c r="G214">
        <v>1841621</v>
      </c>
      <c r="H214">
        <v>660</v>
      </c>
    </row>
    <row r="215" spans="1:8" x14ac:dyDescent="0.2">
      <c r="A215">
        <v>2</v>
      </c>
      <c r="B215">
        <v>99</v>
      </c>
      <c r="C215">
        <v>92</v>
      </c>
      <c r="D215">
        <v>2007</v>
      </c>
      <c r="E215">
        <v>3</v>
      </c>
      <c r="F215">
        <v>31230</v>
      </c>
      <c r="G215">
        <v>2347885</v>
      </c>
      <c r="H215">
        <v>707</v>
      </c>
    </row>
    <row r="216" spans="1:8" x14ac:dyDescent="0.2">
      <c r="A216">
        <v>2</v>
      </c>
      <c r="B216">
        <v>99</v>
      </c>
      <c r="C216">
        <v>92</v>
      </c>
      <c r="D216">
        <v>2007</v>
      </c>
      <c r="E216">
        <v>4</v>
      </c>
      <c r="F216">
        <v>33076</v>
      </c>
      <c r="G216">
        <v>2196391</v>
      </c>
      <c r="H216">
        <v>747</v>
      </c>
    </row>
    <row r="217" spans="1:8" x14ac:dyDescent="0.2">
      <c r="A217">
        <v>2</v>
      </c>
      <c r="B217">
        <v>99</v>
      </c>
      <c r="C217">
        <v>92</v>
      </c>
      <c r="D217">
        <v>2008</v>
      </c>
      <c r="E217">
        <v>1</v>
      </c>
      <c r="F217">
        <v>33906</v>
      </c>
      <c r="G217">
        <v>2819135</v>
      </c>
      <c r="H217">
        <v>718</v>
      </c>
    </row>
    <row r="218" spans="1:8" x14ac:dyDescent="0.2">
      <c r="A218">
        <v>2</v>
      </c>
      <c r="B218">
        <v>99</v>
      </c>
      <c r="C218">
        <v>92</v>
      </c>
      <c r="D218">
        <v>2008</v>
      </c>
      <c r="E218">
        <v>2</v>
      </c>
      <c r="F218">
        <v>35065</v>
      </c>
      <c r="G218">
        <v>2825652</v>
      </c>
      <c r="H218">
        <v>711</v>
      </c>
    </row>
    <row r="219" spans="1:8" x14ac:dyDescent="0.2">
      <c r="A219">
        <v>2</v>
      </c>
      <c r="B219">
        <v>99</v>
      </c>
      <c r="C219">
        <v>92</v>
      </c>
      <c r="D219">
        <v>2008</v>
      </c>
      <c r="E219">
        <v>3</v>
      </c>
      <c r="F219">
        <v>36098</v>
      </c>
      <c r="G219">
        <v>3142605</v>
      </c>
      <c r="H219">
        <v>825</v>
      </c>
    </row>
    <row r="220" spans="1:8" x14ac:dyDescent="0.2">
      <c r="A220">
        <v>2</v>
      </c>
      <c r="B220">
        <v>99</v>
      </c>
      <c r="C220">
        <v>92</v>
      </c>
      <c r="D220">
        <v>2008</v>
      </c>
      <c r="E220">
        <v>4</v>
      </c>
      <c r="F220">
        <v>36695</v>
      </c>
      <c r="G220">
        <v>2768976</v>
      </c>
      <c r="H220">
        <v>756</v>
      </c>
    </row>
    <row r="221" spans="1:8" x14ac:dyDescent="0.2">
      <c r="A221">
        <v>2</v>
      </c>
      <c r="B221">
        <v>99</v>
      </c>
      <c r="C221">
        <v>92</v>
      </c>
      <c r="D221">
        <v>2009</v>
      </c>
      <c r="E221">
        <v>1</v>
      </c>
      <c r="F221">
        <v>37129</v>
      </c>
      <c r="G221">
        <v>2709634</v>
      </c>
      <c r="H221">
        <v>721</v>
      </c>
    </row>
    <row r="222" spans="1:8" x14ac:dyDescent="0.2">
      <c r="A222">
        <v>4</v>
      </c>
      <c r="B222">
        <v>99</v>
      </c>
      <c r="C222">
        <v>92</v>
      </c>
      <c r="D222">
        <v>2004</v>
      </c>
      <c r="E222">
        <v>1</v>
      </c>
      <c r="F222">
        <v>114923</v>
      </c>
      <c r="G222">
        <v>11597148</v>
      </c>
      <c r="H222">
        <v>3101</v>
      </c>
    </row>
    <row r="223" spans="1:8" x14ac:dyDescent="0.2">
      <c r="A223">
        <v>4</v>
      </c>
      <c r="B223">
        <v>99</v>
      </c>
      <c r="C223">
        <v>92</v>
      </c>
      <c r="D223">
        <v>2004</v>
      </c>
      <c r="E223">
        <v>2</v>
      </c>
      <c r="F223">
        <v>116536</v>
      </c>
      <c r="G223">
        <v>10801787</v>
      </c>
      <c r="H223">
        <v>2964</v>
      </c>
    </row>
    <row r="224" spans="1:8" x14ac:dyDescent="0.2">
      <c r="A224">
        <v>4</v>
      </c>
      <c r="B224">
        <v>99</v>
      </c>
      <c r="C224">
        <v>92</v>
      </c>
      <c r="D224">
        <v>2004</v>
      </c>
      <c r="E224">
        <v>3</v>
      </c>
      <c r="F224">
        <v>118079</v>
      </c>
      <c r="G224">
        <v>9995229</v>
      </c>
      <c r="H224">
        <v>2929</v>
      </c>
    </row>
    <row r="225" spans="1:8" x14ac:dyDescent="0.2">
      <c r="A225">
        <v>4</v>
      </c>
      <c r="B225">
        <v>99</v>
      </c>
      <c r="C225">
        <v>92</v>
      </c>
      <c r="D225">
        <v>2004</v>
      </c>
      <c r="E225">
        <v>4</v>
      </c>
      <c r="F225">
        <v>119737</v>
      </c>
      <c r="G225">
        <v>10362845</v>
      </c>
      <c r="H225">
        <v>2895</v>
      </c>
    </row>
    <row r="226" spans="1:8" x14ac:dyDescent="0.2">
      <c r="A226">
        <v>4</v>
      </c>
      <c r="B226">
        <v>99</v>
      </c>
      <c r="C226">
        <v>92</v>
      </c>
      <c r="D226">
        <v>2005</v>
      </c>
      <c r="E226">
        <v>1</v>
      </c>
      <c r="F226">
        <v>121032</v>
      </c>
      <c r="G226">
        <v>10943596</v>
      </c>
      <c r="H226">
        <v>3096</v>
      </c>
    </row>
    <row r="227" spans="1:8" x14ac:dyDescent="0.2">
      <c r="A227">
        <v>4</v>
      </c>
      <c r="B227">
        <v>99</v>
      </c>
      <c r="C227">
        <v>92</v>
      </c>
      <c r="D227">
        <v>2005</v>
      </c>
      <c r="E227">
        <v>2</v>
      </c>
      <c r="F227">
        <v>123442</v>
      </c>
      <c r="G227">
        <v>11666048</v>
      </c>
      <c r="H227">
        <v>3098</v>
      </c>
    </row>
    <row r="228" spans="1:8" x14ac:dyDescent="0.2">
      <c r="A228">
        <v>4</v>
      </c>
      <c r="B228">
        <v>99</v>
      </c>
      <c r="C228">
        <v>92</v>
      </c>
      <c r="D228">
        <v>2005</v>
      </c>
      <c r="E228">
        <v>3</v>
      </c>
      <c r="F228">
        <v>125524</v>
      </c>
      <c r="G228">
        <v>10433131</v>
      </c>
      <c r="H228">
        <v>3211</v>
      </c>
    </row>
    <row r="229" spans="1:8" x14ac:dyDescent="0.2">
      <c r="A229">
        <v>4</v>
      </c>
      <c r="B229">
        <v>99</v>
      </c>
      <c r="C229">
        <v>92</v>
      </c>
      <c r="D229">
        <v>2005</v>
      </c>
      <c r="E229">
        <v>4</v>
      </c>
      <c r="F229">
        <v>127886</v>
      </c>
      <c r="G229">
        <v>10932265</v>
      </c>
      <c r="H229">
        <v>3092</v>
      </c>
    </row>
    <row r="230" spans="1:8" x14ac:dyDescent="0.2">
      <c r="A230">
        <v>4</v>
      </c>
      <c r="B230">
        <v>99</v>
      </c>
      <c r="C230">
        <v>92</v>
      </c>
      <c r="D230">
        <v>2006</v>
      </c>
      <c r="E230">
        <v>1</v>
      </c>
      <c r="F230">
        <v>129960</v>
      </c>
      <c r="G230">
        <v>13333704</v>
      </c>
      <c r="H230">
        <v>3625</v>
      </c>
    </row>
    <row r="231" spans="1:8" x14ac:dyDescent="0.2">
      <c r="A231">
        <v>4</v>
      </c>
      <c r="B231">
        <v>99</v>
      </c>
      <c r="C231">
        <v>92</v>
      </c>
      <c r="D231">
        <v>2006</v>
      </c>
      <c r="E231">
        <v>2</v>
      </c>
      <c r="F231">
        <v>133368</v>
      </c>
      <c r="G231">
        <v>12194233</v>
      </c>
      <c r="H231">
        <v>3337</v>
      </c>
    </row>
    <row r="232" spans="1:8" x14ac:dyDescent="0.2">
      <c r="A232">
        <v>4</v>
      </c>
      <c r="B232">
        <v>99</v>
      </c>
      <c r="C232">
        <v>92</v>
      </c>
      <c r="D232">
        <v>2006</v>
      </c>
      <c r="E232">
        <v>3</v>
      </c>
      <c r="F232">
        <v>137038</v>
      </c>
      <c r="G232">
        <v>11815446</v>
      </c>
      <c r="H232">
        <v>3389</v>
      </c>
    </row>
    <row r="233" spans="1:8" x14ac:dyDescent="0.2">
      <c r="A233">
        <v>4</v>
      </c>
      <c r="B233">
        <v>99</v>
      </c>
      <c r="C233">
        <v>92</v>
      </c>
      <c r="D233">
        <v>2006</v>
      </c>
      <c r="E233">
        <v>4</v>
      </c>
      <c r="F233">
        <v>140816</v>
      </c>
      <c r="G233">
        <v>12207429</v>
      </c>
      <c r="H233">
        <v>3302</v>
      </c>
    </row>
    <row r="234" spans="1:8" x14ac:dyDescent="0.2">
      <c r="A234">
        <v>4</v>
      </c>
      <c r="B234">
        <v>99</v>
      </c>
      <c r="C234">
        <v>92</v>
      </c>
      <c r="D234">
        <v>2007</v>
      </c>
      <c r="E234">
        <v>1</v>
      </c>
      <c r="F234">
        <v>144084</v>
      </c>
      <c r="G234">
        <v>14248499</v>
      </c>
      <c r="H234">
        <v>3655</v>
      </c>
    </row>
    <row r="235" spans="1:8" x14ac:dyDescent="0.2">
      <c r="A235">
        <v>4</v>
      </c>
      <c r="B235">
        <v>99</v>
      </c>
      <c r="C235">
        <v>92</v>
      </c>
      <c r="D235">
        <v>2007</v>
      </c>
      <c r="E235">
        <v>2</v>
      </c>
      <c r="F235">
        <v>148679</v>
      </c>
      <c r="G235">
        <v>12547078</v>
      </c>
      <c r="H235">
        <v>3678</v>
      </c>
    </row>
    <row r="236" spans="1:8" x14ac:dyDescent="0.2">
      <c r="A236">
        <v>4</v>
      </c>
      <c r="B236">
        <v>99</v>
      </c>
      <c r="C236">
        <v>92</v>
      </c>
      <c r="D236">
        <v>2007</v>
      </c>
      <c r="E236">
        <v>3</v>
      </c>
      <c r="F236">
        <v>153385</v>
      </c>
      <c r="G236">
        <v>14594696</v>
      </c>
      <c r="H236">
        <v>3703</v>
      </c>
    </row>
    <row r="237" spans="1:8" x14ac:dyDescent="0.2">
      <c r="A237">
        <v>4</v>
      </c>
      <c r="B237">
        <v>99</v>
      </c>
      <c r="C237">
        <v>92</v>
      </c>
      <c r="D237">
        <v>2007</v>
      </c>
      <c r="E237">
        <v>4</v>
      </c>
      <c r="F237">
        <v>162275</v>
      </c>
      <c r="G237">
        <v>19550640</v>
      </c>
      <c r="H237">
        <v>5210</v>
      </c>
    </row>
    <row r="238" spans="1:8" x14ac:dyDescent="0.2">
      <c r="A238">
        <v>4</v>
      </c>
      <c r="B238">
        <v>99</v>
      </c>
      <c r="C238">
        <v>92</v>
      </c>
      <c r="D238">
        <v>2008</v>
      </c>
      <c r="E238">
        <v>1</v>
      </c>
      <c r="F238">
        <v>166843</v>
      </c>
      <c r="G238">
        <v>16024778</v>
      </c>
      <c r="H238">
        <v>4153</v>
      </c>
    </row>
    <row r="239" spans="1:8" x14ac:dyDescent="0.2">
      <c r="A239">
        <v>4</v>
      </c>
      <c r="B239">
        <v>99</v>
      </c>
      <c r="C239">
        <v>92</v>
      </c>
      <c r="D239">
        <v>2008</v>
      </c>
      <c r="E239">
        <v>2</v>
      </c>
      <c r="F239">
        <v>172119</v>
      </c>
      <c r="G239">
        <v>15366509</v>
      </c>
      <c r="H239">
        <v>3755</v>
      </c>
    </row>
    <row r="240" spans="1:8" x14ac:dyDescent="0.2">
      <c r="A240">
        <v>4</v>
      </c>
      <c r="B240">
        <v>99</v>
      </c>
      <c r="C240">
        <v>92</v>
      </c>
      <c r="D240">
        <v>2008</v>
      </c>
      <c r="E240">
        <v>3</v>
      </c>
      <c r="F240">
        <v>178225</v>
      </c>
      <c r="G240">
        <v>15936801</v>
      </c>
      <c r="H240">
        <v>4403</v>
      </c>
    </row>
    <row r="241" spans="1:8" x14ac:dyDescent="0.2">
      <c r="A241">
        <v>4</v>
      </c>
      <c r="B241">
        <v>99</v>
      </c>
      <c r="C241">
        <v>92</v>
      </c>
      <c r="D241">
        <v>2008</v>
      </c>
      <c r="E241">
        <v>4</v>
      </c>
      <c r="F241">
        <v>182707</v>
      </c>
      <c r="G241">
        <v>17070697</v>
      </c>
      <c r="H241">
        <v>4250</v>
      </c>
    </row>
    <row r="242" spans="1:8" x14ac:dyDescent="0.2">
      <c r="A242">
        <v>4</v>
      </c>
      <c r="B242">
        <v>99</v>
      </c>
      <c r="C242">
        <v>92</v>
      </c>
      <c r="D242">
        <v>2009</v>
      </c>
      <c r="E242">
        <v>1</v>
      </c>
      <c r="F242">
        <v>184718</v>
      </c>
      <c r="G242">
        <v>18777185</v>
      </c>
      <c r="H242">
        <v>4230</v>
      </c>
    </row>
    <row r="243" spans="1:8" x14ac:dyDescent="0.2">
      <c r="A243">
        <v>90</v>
      </c>
      <c r="B243">
        <v>99</v>
      </c>
      <c r="C243">
        <v>92</v>
      </c>
      <c r="D243">
        <v>2004</v>
      </c>
      <c r="E243">
        <v>1</v>
      </c>
      <c r="F243">
        <v>1128956</v>
      </c>
      <c r="G243">
        <v>71585960</v>
      </c>
      <c r="H243">
        <v>22196</v>
      </c>
    </row>
    <row r="244" spans="1:8" x14ac:dyDescent="0.2">
      <c r="A244">
        <v>90</v>
      </c>
      <c r="B244">
        <v>99</v>
      </c>
      <c r="C244">
        <v>92</v>
      </c>
      <c r="D244">
        <v>2004</v>
      </c>
      <c r="E244">
        <v>2</v>
      </c>
      <c r="F244">
        <v>1137236</v>
      </c>
      <c r="G244">
        <v>71317968</v>
      </c>
      <c r="H244">
        <v>22490</v>
      </c>
    </row>
    <row r="245" spans="1:8" x14ac:dyDescent="0.2">
      <c r="A245">
        <v>90</v>
      </c>
      <c r="B245">
        <v>99</v>
      </c>
      <c r="C245">
        <v>92</v>
      </c>
      <c r="D245">
        <v>2004</v>
      </c>
      <c r="E245">
        <v>3</v>
      </c>
      <c r="F245">
        <v>1145549</v>
      </c>
      <c r="G245">
        <v>78159958</v>
      </c>
      <c r="H245">
        <v>28938</v>
      </c>
    </row>
    <row r="246" spans="1:8" x14ac:dyDescent="0.2">
      <c r="A246">
        <v>90</v>
      </c>
      <c r="B246">
        <v>99</v>
      </c>
      <c r="C246">
        <v>92</v>
      </c>
      <c r="D246">
        <v>2004</v>
      </c>
      <c r="E246">
        <v>4</v>
      </c>
      <c r="F246">
        <v>1158256</v>
      </c>
      <c r="G246">
        <v>91316910</v>
      </c>
      <c r="H246">
        <v>25909</v>
      </c>
    </row>
    <row r="247" spans="1:8" x14ac:dyDescent="0.2">
      <c r="A247">
        <v>90</v>
      </c>
      <c r="B247">
        <v>99</v>
      </c>
      <c r="C247">
        <v>92</v>
      </c>
      <c r="D247">
        <v>2005</v>
      </c>
      <c r="E247">
        <v>1</v>
      </c>
      <c r="F247">
        <v>1165358</v>
      </c>
      <c r="G247">
        <v>82591810</v>
      </c>
      <c r="H247">
        <v>22485</v>
      </c>
    </row>
    <row r="248" spans="1:8" x14ac:dyDescent="0.2">
      <c r="A248">
        <v>90</v>
      </c>
      <c r="B248">
        <v>99</v>
      </c>
      <c r="C248">
        <v>92</v>
      </c>
      <c r="D248">
        <v>2005</v>
      </c>
      <c r="E248">
        <v>2</v>
      </c>
      <c r="F248">
        <v>1186209</v>
      </c>
      <c r="G248">
        <v>78996432</v>
      </c>
      <c r="H248">
        <v>22177</v>
      </c>
    </row>
    <row r="249" spans="1:8" x14ac:dyDescent="0.2">
      <c r="A249">
        <v>90</v>
      </c>
      <c r="B249">
        <v>99</v>
      </c>
      <c r="C249">
        <v>92</v>
      </c>
      <c r="D249">
        <v>2005</v>
      </c>
      <c r="E249">
        <v>3</v>
      </c>
      <c r="F249">
        <v>1201040</v>
      </c>
      <c r="G249">
        <v>111750590</v>
      </c>
      <c r="H249">
        <v>31428</v>
      </c>
    </row>
    <row r="250" spans="1:8" x14ac:dyDescent="0.2">
      <c r="A250">
        <v>90</v>
      </c>
      <c r="B250">
        <v>99</v>
      </c>
      <c r="C250">
        <v>92</v>
      </c>
      <c r="D250">
        <v>2005</v>
      </c>
      <c r="E250">
        <v>4</v>
      </c>
      <c r="F250">
        <v>1224178</v>
      </c>
      <c r="G250">
        <v>145314570</v>
      </c>
      <c r="H250">
        <v>38194</v>
      </c>
    </row>
    <row r="251" spans="1:8" x14ac:dyDescent="0.2">
      <c r="A251">
        <v>90</v>
      </c>
      <c r="B251">
        <v>99</v>
      </c>
      <c r="C251">
        <v>92</v>
      </c>
      <c r="D251">
        <v>2006</v>
      </c>
      <c r="E251">
        <v>1</v>
      </c>
      <c r="F251">
        <v>1238558</v>
      </c>
      <c r="G251">
        <v>107017146</v>
      </c>
      <c r="H251">
        <v>27617</v>
      </c>
    </row>
    <row r="252" spans="1:8" x14ac:dyDescent="0.2">
      <c r="A252">
        <v>90</v>
      </c>
      <c r="B252">
        <v>99</v>
      </c>
      <c r="C252">
        <v>92</v>
      </c>
      <c r="D252">
        <v>2006</v>
      </c>
      <c r="E252">
        <v>2</v>
      </c>
      <c r="F252">
        <v>1267278</v>
      </c>
      <c r="G252">
        <v>90278339</v>
      </c>
      <c r="H252">
        <v>24906</v>
      </c>
    </row>
    <row r="253" spans="1:8" x14ac:dyDescent="0.2">
      <c r="A253">
        <v>90</v>
      </c>
      <c r="B253">
        <v>99</v>
      </c>
      <c r="C253">
        <v>92</v>
      </c>
      <c r="D253">
        <v>2006</v>
      </c>
      <c r="E253">
        <v>3</v>
      </c>
      <c r="F253">
        <v>1289361</v>
      </c>
      <c r="G253">
        <v>91939484</v>
      </c>
      <c r="H253">
        <v>28797</v>
      </c>
    </row>
    <row r="254" spans="1:8" x14ac:dyDescent="0.2">
      <c r="A254">
        <v>90</v>
      </c>
      <c r="B254">
        <v>99</v>
      </c>
      <c r="C254">
        <v>92</v>
      </c>
      <c r="D254">
        <v>2006</v>
      </c>
      <c r="E254">
        <v>4</v>
      </c>
      <c r="F254">
        <v>1312537</v>
      </c>
      <c r="G254">
        <v>91764042</v>
      </c>
      <c r="H254">
        <v>25517</v>
      </c>
    </row>
    <row r="255" spans="1:8" x14ac:dyDescent="0.2">
      <c r="A255">
        <v>90</v>
      </c>
      <c r="B255">
        <v>99</v>
      </c>
      <c r="C255">
        <v>92</v>
      </c>
      <c r="D255">
        <v>2007</v>
      </c>
      <c r="E255">
        <v>1</v>
      </c>
      <c r="F255">
        <v>1328627</v>
      </c>
      <c r="G255">
        <v>94478122</v>
      </c>
      <c r="H255">
        <v>26132</v>
      </c>
    </row>
    <row r="256" spans="1:8" x14ac:dyDescent="0.2">
      <c r="A256">
        <v>90</v>
      </c>
      <c r="B256">
        <v>99</v>
      </c>
      <c r="C256">
        <v>92</v>
      </c>
      <c r="D256">
        <v>2007</v>
      </c>
      <c r="E256">
        <v>2</v>
      </c>
      <c r="F256">
        <v>1357601</v>
      </c>
      <c r="G256">
        <v>97431638</v>
      </c>
      <c r="H256">
        <v>27124</v>
      </c>
    </row>
    <row r="257" spans="1:8" x14ac:dyDescent="0.2">
      <c r="A257">
        <v>90</v>
      </c>
      <c r="B257">
        <v>99</v>
      </c>
      <c r="C257">
        <v>92</v>
      </c>
      <c r="D257">
        <v>2007</v>
      </c>
      <c r="E257">
        <v>3</v>
      </c>
      <c r="F257">
        <v>1382259</v>
      </c>
      <c r="G257">
        <v>104926018</v>
      </c>
      <c r="H257">
        <v>30715</v>
      </c>
    </row>
    <row r="258" spans="1:8" x14ac:dyDescent="0.2">
      <c r="A258">
        <v>90</v>
      </c>
      <c r="B258">
        <v>99</v>
      </c>
      <c r="C258">
        <v>92</v>
      </c>
      <c r="D258">
        <v>2007</v>
      </c>
      <c r="E258">
        <v>4</v>
      </c>
      <c r="F258">
        <v>1450606</v>
      </c>
      <c r="G258">
        <v>108262803</v>
      </c>
      <c r="H258">
        <v>30586</v>
      </c>
    </row>
    <row r="259" spans="1:8" x14ac:dyDescent="0.2">
      <c r="A259">
        <v>90</v>
      </c>
      <c r="B259">
        <v>99</v>
      </c>
      <c r="C259">
        <v>92</v>
      </c>
      <c r="D259">
        <v>2008</v>
      </c>
      <c r="E259">
        <v>1</v>
      </c>
      <c r="F259">
        <v>1473887</v>
      </c>
      <c r="G259">
        <v>105419830</v>
      </c>
      <c r="H259">
        <v>27693</v>
      </c>
    </row>
    <row r="260" spans="1:8" x14ac:dyDescent="0.2">
      <c r="A260">
        <v>90</v>
      </c>
      <c r="B260">
        <v>99</v>
      </c>
      <c r="C260">
        <v>92</v>
      </c>
      <c r="D260">
        <v>2008</v>
      </c>
      <c r="E260">
        <v>2</v>
      </c>
      <c r="F260">
        <v>1509031</v>
      </c>
      <c r="G260">
        <v>112982568</v>
      </c>
      <c r="H260">
        <v>29119</v>
      </c>
    </row>
    <row r="261" spans="1:8" x14ac:dyDescent="0.2">
      <c r="A261">
        <v>90</v>
      </c>
      <c r="B261">
        <v>99</v>
      </c>
      <c r="C261">
        <v>92</v>
      </c>
      <c r="D261">
        <v>2008</v>
      </c>
      <c r="E261">
        <v>3</v>
      </c>
      <c r="F261">
        <v>1549131</v>
      </c>
      <c r="G261">
        <v>129442609</v>
      </c>
      <c r="H261">
        <v>39509</v>
      </c>
    </row>
    <row r="262" spans="1:8" x14ac:dyDescent="0.2">
      <c r="A262">
        <v>90</v>
      </c>
      <c r="B262">
        <v>99</v>
      </c>
      <c r="C262">
        <v>92</v>
      </c>
      <c r="D262">
        <v>2008</v>
      </c>
      <c r="E262">
        <v>4</v>
      </c>
      <c r="F262">
        <v>1576223</v>
      </c>
      <c r="G262">
        <v>139484919</v>
      </c>
      <c r="H262">
        <v>39420</v>
      </c>
    </row>
    <row r="263" spans="1:8" x14ac:dyDescent="0.2">
      <c r="A263">
        <v>90</v>
      </c>
      <c r="B263">
        <v>99</v>
      </c>
      <c r="C263">
        <v>92</v>
      </c>
      <c r="D263">
        <v>2009</v>
      </c>
      <c r="E263">
        <v>1</v>
      </c>
      <c r="F263">
        <v>1589035</v>
      </c>
      <c r="G263">
        <v>127731694</v>
      </c>
      <c r="H263">
        <v>32590</v>
      </c>
    </row>
    <row r="265" spans="1:8" x14ac:dyDescent="0.2">
      <c r="A265" t="s">
        <v>1117</v>
      </c>
    </row>
    <row r="266" spans="1:8" x14ac:dyDescent="0.2">
      <c r="A266" t="s">
        <v>1109</v>
      </c>
      <c r="B266" t="s">
        <v>1110</v>
      </c>
      <c r="C266" t="s">
        <v>1111</v>
      </c>
      <c r="D266" t="s">
        <v>0</v>
      </c>
      <c r="E266" t="s">
        <v>5</v>
      </c>
      <c r="F266" t="s">
        <v>83</v>
      </c>
      <c r="G266" t="s">
        <v>85</v>
      </c>
      <c r="H266" t="s">
        <v>84</v>
      </c>
    </row>
    <row r="267" spans="1:8" x14ac:dyDescent="0.2">
      <c r="A267">
        <v>2</v>
      </c>
      <c r="B267">
        <v>99</v>
      </c>
      <c r="C267">
        <v>92</v>
      </c>
      <c r="D267">
        <v>2004</v>
      </c>
      <c r="E267">
        <v>1</v>
      </c>
      <c r="F267">
        <v>22945</v>
      </c>
      <c r="G267">
        <v>1843610</v>
      </c>
      <c r="H267">
        <v>559</v>
      </c>
    </row>
    <row r="268" spans="1:8" x14ac:dyDescent="0.2">
      <c r="A268">
        <v>2</v>
      </c>
      <c r="B268">
        <v>99</v>
      </c>
      <c r="C268">
        <v>92</v>
      </c>
      <c r="D268">
        <v>2004</v>
      </c>
      <c r="E268">
        <v>2</v>
      </c>
      <c r="F268">
        <v>23095</v>
      </c>
      <c r="G268">
        <v>1657567</v>
      </c>
      <c r="H268">
        <v>514</v>
      </c>
    </row>
    <row r="269" spans="1:8" x14ac:dyDescent="0.2">
      <c r="A269">
        <v>2</v>
      </c>
      <c r="B269">
        <v>99</v>
      </c>
      <c r="C269">
        <v>92</v>
      </c>
      <c r="D269">
        <v>2004</v>
      </c>
      <c r="E269">
        <v>3</v>
      </c>
      <c r="F269">
        <v>23344</v>
      </c>
      <c r="G269">
        <v>1612506</v>
      </c>
      <c r="H269">
        <v>508</v>
      </c>
    </row>
    <row r="270" spans="1:8" x14ac:dyDescent="0.2">
      <c r="A270">
        <v>2</v>
      </c>
      <c r="B270">
        <v>99</v>
      </c>
      <c r="C270">
        <v>92</v>
      </c>
      <c r="D270">
        <v>2004</v>
      </c>
      <c r="E270">
        <v>4</v>
      </c>
      <c r="F270">
        <v>23609</v>
      </c>
      <c r="G270">
        <v>1213408</v>
      </c>
      <c r="H270">
        <v>477</v>
      </c>
    </row>
    <row r="271" spans="1:8" x14ac:dyDescent="0.2">
      <c r="A271">
        <v>2</v>
      </c>
      <c r="B271">
        <v>99</v>
      </c>
      <c r="C271">
        <v>92</v>
      </c>
      <c r="D271">
        <v>2005</v>
      </c>
      <c r="E271">
        <v>1</v>
      </c>
      <c r="F271">
        <v>23891</v>
      </c>
      <c r="G271">
        <v>1692329</v>
      </c>
      <c r="H271">
        <v>519</v>
      </c>
    </row>
    <row r="272" spans="1:8" x14ac:dyDescent="0.2">
      <c r="A272">
        <v>2</v>
      </c>
      <c r="B272">
        <v>99</v>
      </c>
      <c r="C272">
        <v>92</v>
      </c>
      <c r="D272">
        <v>2005</v>
      </c>
      <c r="E272">
        <v>2</v>
      </c>
      <c r="F272">
        <v>24653</v>
      </c>
      <c r="G272">
        <v>1577568</v>
      </c>
      <c r="H272">
        <v>512</v>
      </c>
    </row>
    <row r="273" spans="1:8" x14ac:dyDescent="0.2">
      <c r="A273">
        <v>2</v>
      </c>
      <c r="B273">
        <v>99</v>
      </c>
      <c r="C273">
        <v>92</v>
      </c>
      <c r="D273">
        <v>2005</v>
      </c>
      <c r="E273">
        <v>3</v>
      </c>
      <c r="F273">
        <v>25650</v>
      </c>
      <c r="G273">
        <v>2240474</v>
      </c>
      <c r="H273">
        <v>580</v>
      </c>
    </row>
    <row r="274" spans="1:8" x14ac:dyDescent="0.2">
      <c r="A274">
        <v>2</v>
      </c>
      <c r="B274">
        <v>99</v>
      </c>
      <c r="C274">
        <v>92</v>
      </c>
      <c r="D274">
        <v>2005</v>
      </c>
      <c r="E274">
        <v>4</v>
      </c>
      <c r="F274">
        <v>26327</v>
      </c>
      <c r="G274">
        <v>1814600</v>
      </c>
      <c r="H274">
        <v>525</v>
      </c>
    </row>
    <row r="275" spans="1:8" x14ac:dyDescent="0.2">
      <c r="A275">
        <v>2</v>
      </c>
      <c r="B275">
        <v>99</v>
      </c>
      <c r="C275">
        <v>92</v>
      </c>
      <c r="D275">
        <v>2006</v>
      </c>
      <c r="E275">
        <v>1</v>
      </c>
      <c r="F275">
        <v>26817</v>
      </c>
      <c r="G275">
        <v>2052900</v>
      </c>
      <c r="H275">
        <v>576</v>
      </c>
    </row>
    <row r="276" spans="1:8" x14ac:dyDescent="0.2">
      <c r="A276">
        <v>2</v>
      </c>
      <c r="B276">
        <v>99</v>
      </c>
      <c r="C276">
        <v>92</v>
      </c>
      <c r="D276">
        <v>2006</v>
      </c>
      <c r="E276">
        <v>2</v>
      </c>
      <c r="F276">
        <v>27670</v>
      </c>
      <c r="G276">
        <v>1677165</v>
      </c>
      <c r="H276">
        <v>565</v>
      </c>
    </row>
    <row r="277" spans="1:8" x14ac:dyDescent="0.2">
      <c r="A277">
        <v>2</v>
      </c>
      <c r="B277">
        <v>99</v>
      </c>
      <c r="C277">
        <v>92</v>
      </c>
      <c r="D277">
        <v>2006</v>
      </c>
      <c r="E277">
        <v>3</v>
      </c>
      <c r="F277">
        <v>28542</v>
      </c>
      <c r="G277">
        <v>1795328</v>
      </c>
      <c r="H277">
        <v>598</v>
      </c>
    </row>
    <row r="278" spans="1:8" x14ac:dyDescent="0.2">
      <c r="A278">
        <v>2</v>
      </c>
      <c r="B278">
        <v>99</v>
      </c>
      <c r="C278">
        <v>92</v>
      </c>
      <c r="D278">
        <v>2006</v>
      </c>
      <c r="E278">
        <v>4</v>
      </c>
      <c r="F278">
        <v>29089</v>
      </c>
      <c r="G278">
        <v>2063837</v>
      </c>
      <c r="H278">
        <v>640</v>
      </c>
    </row>
    <row r="279" spans="1:8" x14ac:dyDescent="0.2">
      <c r="A279">
        <v>2</v>
      </c>
      <c r="B279">
        <v>99</v>
      </c>
      <c r="C279">
        <v>92</v>
      </c>
      <c r="D279">
        <v>2007</v>
      </c>
      <c r="E279">
        <v>1</v>
      </c>
      <c r="F279">
        <v>29475</v>
      </c>
      <c r="G279">
        <v>2411397</v>
      </c>
      <c r="H279">
        <v>668</v>
      </c>
    </row>
    <row r="280" spans="1:8" x14ac:dyDescent="0.2">
      <c r="A280">
        <v>2</v>
      </c>
      <c r="B280">
        <v>99</v>
      </c>
      <c r="C280">
        <v>92</v>
      </c>
      <c r="D280">
        <v>2007</v>
      </c>
      <c r="E280">
        <v>2</v>
      </c>
      <c r="F280">
        <v>30368</v>
      </c>
      <c r="G280">
        <v>1785913</v>
      </c>
      <c r="H280">
        <v>656</v>
      </c>
    </row>
    <row r="281" spans="1:8" x14ac:dyDescent="0.2">
      <c r="A281">
        <v>2</v>
      </c>
      <c r="B281">
        <v>99</v>
      </c>
      <c r="C281">
        <v>92</v>
      </c>
      <c r="D281">
        <v>2007</v>
      </c>
      <c r="E281">
        <v>3</v>
      </c>
      <c r="F281">
        <v>31230</v>
      </c>
      <c r="G281">
        <v>2339845</v>
      </c>
      <c r="H281">
        <v>706</v>
      </c>
    </row>
    <row r="282" spans="1:8" x14ac:dyDescent="0.2">
      <c r="A282">
        <v>2</v>
      </c>
      <c r="B282">
        <v>99</v>
      </c>
      <c r="C282">
        <v>92</v>
      </c>
      <c r="D282">
        <v>2007</v>
      </c>
      <c r="E282">
        <v>4</v>
      </c>
      <c r="F282">
        <v>33076</v>
      </c>
      <c r="G282">
        <v>2194999</v>
      </c>
      <c r="H282">
        <v>746</v>
      </c>
    </row>
    <row r="283" spans="1:8" x14ac:dyDescent="0.2">
      <c r="A283">
        <v>2</v>
      </c>
      <c r="B283">
        <v>99</v>
      </c>
      <c r="C283">
        <v>92</v>
      </c>
      <c r="D283">
        <v>2008</v>
      </c>
      <c r="E283">
        <v>1</v>
      </c>
      <c r="F283">
        <v>33906</v>
      </c>
      <c r="G283">
        <v>2819052</v>
      </c>
      <c r="H283">
        <v>717</v>
      </c>
    </row>
    <row r="284" spans="1:8" x14ac:dyDescent="0.2">
      <c r="A284">
        <v>2</v>
      </c>
      <c r="B284">
        <v>99</v>
      </c>
      <c r="C284">
        <v>92</v>
      </c>
      <c r="D284">
        <v>2008</v>
      </c>
      <c r="E284">
        <v>2</v>
      </c>
      <c r="F284">
        <v>35065</v>
      </c>
      <c r="G284">
        <v>2824446</v>
      </c>
      <c r="H284">
        <v>710</v>
      </c>
    </row>
    <row r="285" spans="1:8" x14ac:dyDescent="0.2">
      <c r="A285">
        <v>2</v>
      </c>
      <c r="B285">
        <v>99</v>
      </c>
      <c r="C285">
        <v>92</v>
      </c>
      <c r="D285">
        <v>2008</v>
      </c>
      <c r="E285">
        <v>3</v>
      </c>
      <c r="F285">
        <v>36098</v>
      </c>
      <c r="G285">
        <v>3132533</v>
      </c>
      <c r="H285">
        <v>816</v>
      </c>
    </row>
    <row r="286" spans="1:8" x14ac:dyDescent="0.2">
      <c r="A286">
        <v>2</v>
      </c>
      <c r="B286">
        <v>99</v>
      </c>
      <c r="C286">
        <v>92</v>
      </c>
      <c r="D286">
        <v>2008</v>
      </c>
      <c r="E286">
        <v>4</v>
      </c>
      <c r="F286">
        <v>36695</v>
      </c>
      <c r="G286">
        <v>2752422</v>
      </c>
      <c r="H286">
        <v>753</v>
      </c>
    </row>
    <row r="287" spans="1:8" x14ac:dyDescent="0.2">
      <c r="A287">
        <v>2</v>
      </c>
      <c r="B287">
        <v>99</v>
      </c>
      <c r="C287">
        <v>92</v>
      </c>
      <c r="D287">
        <v>2009</v>
      </c>
      <c r="E287">
        <v>1</v>
      </c>
      <c r="F287">
        <v>37129</v>
      </c>
      <c r="G287">
        <v>2703299</v>
      </c>
      <c r="H287">
        <v>720</v>
      </c>
    </row>
    <row r="288" spans="1:8" x14ac:dyDescent="0.2">
      <c r="A288">
        <v>4</v>
      </c>
      <c r="B288">
        <v>99</v>
      </c>
      <c r="C288">
        <v>92</v>
      </c>
      <c r="D288">
        <v>2004</v>
      </c>
      <c r="E288">
        <v>1</v>
      </c>
      <c r="F288">
        <v>114923</v>
      </c>
      <c r="G288">
        <v>10572492</v>
      </c>
      <c r="H288">
        <v>2990</v>
      </c>
    </row>
    <row r="289" spans="1:8" x14ac:dyDescent="0.2">
      <c r="A289">
        <v>4</v>
      </c>
      <c r="B289">
        <v>99</v>
      </c>
      <c r="C289">
        <v>92</v>
      </c>
      <c r="D289">
        <v>2004</v>
      </c>
      <c r="E289">
        <v>2</v>
      </c>
      <c r="F289">
        <v>116536</v>
      </c>
      <c r="G289">
        <v>10396213</v>
      </c>
      <c r="H289">
        <v>2934</v>
      </c>
    </row>
    <row r="290" spans="1:8" x14ac:dyDescent="0.2">
      <c r="A290">
        <v>4</v>
      </c>
      <c r="B290">
        <v>99</v>
      </c>
      <c r="C290">
        <v>92</v>
      </c>
      <c r="D290">
        <v>2004</v>
      </c>
      <c r="E290">
        <v>3</v>
      </c>
      <c r="F290">
        <v>118079</v>
      </c>
      <c r="G290">
        <v>9878788</v>
      </c>
      <c r="H290">
        <v>2922</v>
      </c>
    </row>
    <row r="291" spans="1:8" x14ac:dyDescent="0.2">
      <c r="A291">
        <v>4</v>
      </c>
      <c r="B291">
        <v>99</v>
      </c>
      <c r="C291">
        <v>92</v>
      </c>
      <c r="D291">
        <v>2004</v>
      </c>
      <c r="E291">
        <v>4</v>
      </c>
      <c r="F291">
        <v>119737</v>
      </c>
      <c r="G291">
        <v>10063326</v>
      </c>
      <c r="H291">
        <v>2877</v>
      </c>
    </row>
    <row r="292" spans="1:8" x14ac:dyDescent="0.2">
      <c r="A292">
        <v>4</v>
      </c>
      <c r="B292">
        <v>99</v>
      </c>
      <c r="C292">
        <v>92</v>
      </c>
      <c r="D292">
        <v>2005</v>
      </c>
      <c r="E292">
        <v>1</v>
      </c>
      <c r="F292">
        <v>121032</v>
      </c>
      <c r="G292">
        <v>10438300</v>
      </c>
      <c r="H292">
        <v>3027</v>
      </c>
    </row>
    <row r="293" spans="1:8" x14ac:dyDescent="0.2">
      <c r="A293">
        <v>4</v>
      </c>
      <c r="B293">
        <v>99</v>
      </c>
      <c r="C293">
        <v>92</v>
      </c>
      <c r="D293">
        <v>2005</v>
      </c>
      <c r="E293">
        <v>2</v>
      </c>
      <c r="F293">
        <v>123442</v>
      </c>
      <c r="G293">
        <v>11542075</v>
      </c>
      <c r="H293">
        <v>3077</v>
      </c>
    </row>
    <row r="294" spans="1:8" x14ac:dyDescent="0.2">
      <c r="A294">
        <v>4</v>
      </c>
      <c r="B294">
        <v>99</v>
      </c>
      <c r="C294">
        <v>92</v>
      </c>
      <c r="D294">
        <v>2005</v>
      </c>
      <c r="E294">
        <v>3</v>
      </c>
      <c r="F294">
        <v>125524</v>
      </c>
      <c r="G294">
        <v>10394354</v>
      </c>
      <c r="H294">
        <v>3197</v>
      </c>
    </row>
    <row r="295" spans="1:8" x14ac:dyDescent="0.2">
      <c r="A295">
        <v>4</v>
      </c>
      <c r="B295">
        <v>99</v>
      </c>
      <c r="C295">
        <v>92</v>
      </c>
      <c r="D295">
        <v>2005</v>
      </c>
      <c r="E295">
        <v>4</v>
      </c>
      <c r="F295">
        <v>127886</v>
      </c>
      <c r="G295">
        <v>10835807</v>
      </c>
      <c r="H295">
        <v>3072</v>
      </c>
    </row>
    <row r="296" spans="1:8" x14ac:dyDescent="0.2">
      <c r="A296">
        <v>4</v>
      </c>
      <c r="B296">
        <v>99</v>
      </c>
      <c r="C296">
        <v>92</v>
      </c>
      <c r="D296">
        <v>2006</v>
      </c>
      <c r="E296">
        <v>1</v>
      </c>
      <c r="F296">
        <v>129960</v>
      </c>
      <c r="G296">
        <v>12496811</v>
      </c>
      <c r="H296">
        <v>3450</v>
      </c>
    </row>
    <row r="297" spans="1:8" x14ac:dyDescent="0.2">
      <c r="A297">
        <v>4</v>
      </c>
      <c r="B297">
        <v>99</v>
      </c>
      <c r="C297">
        <v>92</v>
      </c>
      <c r="D297">
        <v>2006</v>
      </c>
      <c r="E297">
        <v>2</v>
      </c>
      <c r="F297">
        <v>133368</v>
      </c>
      <c r="G297">
        <v>12142326</v>
      </c>
      <c r="H297">
        <v>3324</v>
      </c>
    </row>
    <row r="298" spans="1:8" x14ac:dyDescent="0.2">
      <c r="A298">
        <v>4</v>
      </c>
      <c r="B298">
        <v>99</v>
      </c>
      <c r="C298">
        <v>92</v>
      </c>
      <c r="D298">
        <v>2006</v>
      </c>
      <c r="E298">
        <v>3</v>
      </c>
      <c r="F298">
        <v>137038</v>
      </c>
      <c r="G298">
        <v>11759919</v>
      </c>
      <c r="H298">
        <v>3385</v>
      </c>
    </row>
    <row r="299" spans="1:8" x14ac:dyDescent="0.2">
      <c r="A299">
        <v>4</v>
      </c>
      <c r="B299">
        <v>99</v>
      </c>
      <c r="C299">
        <v>92</v>
      </c>
      <c r="D299">
        <v>2006</v>
      </c>
      <c r="E299">
        <v>4</v>
      </c>
      <c r="F299">
        <v>140816</v>
      </c>
      <c r="G299">
        <v>12225073</v>
      </c>
      <c r="H299">
        <v>3297</v>
      </c>
    </row>
    <row r="300" spans="1:8" x14ac:dyDescent="0.2">
      <c r="A300">
        <v>4</v>
      </c>
      <c r="B300">
        <v>99</v>
      </c>
      <c r="C300">
        <v>92</v>
      </c>
      <c r="D300">
        <v>2007</v>
      </c>
      <c r="E300">
        <v>1</v>
      </c>
      <c r="F300">
        <v>144084</v>
      </c>
      <c r="G300">
        <v>14111497</v>
      </c>
      <c r="H300">
        <v>3628</v>
      </c>
    </row>
    <row r="301" spans="1:8" x14ac:dyDescent="0.2">
      <c r="A301">
        <v>4</v>
      </c>
      <c r="B301">
        <v>99</v>
      </c>
      <c r="C301">
        <v>92</v>
      </c>
      <c r="D301">
        <v>2007</v>
      </c>
      <c r="E301">
        <v>2</v>
      </c>
      <c r="F301">
        <v>148679</v>
      </c>
      <c r="G301">
        <v>12489039</v>
      </c>
      <c r="H301">
        <v>3670</v>
      </c>
    </row>
    <row r="302" spans="1:8" x14ac:dyDescent="0.2">
      <c r="A302">
        <v>4</v>
      </c>
      <c r="B302">
        <v>99</v>
      </c>
      <c r="C302">
        <v>92</v>
      </c>
      <c r="D302">
        <v>2007</v>
      </c>
      <c r="E302">
        <v>3</v>
      </c>
      <c r="F302">
        <v>153385</v>
      </c>
      <c r="G302">
        <v>14267428</v>
      </c>
      <c r="H302">
        <v>3678</v>
      </c>
    </row>
    <row r="303" spans="1:8" x14ac:dyDescent="0.2">
      <c r="A303">
        <v>4</v>
      </c>
      <c r="B303">
        <v>99</v>
      </c>
      <c r="C303">
        <v>92</v>
      </c>
      <c r="D303">
        <v>2007</v>
      </c>
      <c r="E303">
        <v>4</v>
      </c>
      <c r="F303">
        <v>162275</v>
      </c>
      <c r="G303">
        <v>15328687</v>
      </c>
      <c r="H303">
        <v>3808</v>
      </c>
    </row>
    <row r="304" spans="1:8" x14ac:dyDescent="0.2">
      <c r="A304">
        <v>4</v>
      </c>
      <c r="B304">
        <v>99</v>
      </c>
      <c r="C304">
        <v>92</v>
      </c>
      <c r="D304">
        <v>2008</v>
      </c>
      <c r="E304">
        <v>1</v>
      </c>
      <c r="F304">
        <v>166843</v>
      </c>
      <c r="G304">
        <v>14283602</v>
      </c>
      <c r="H304">
        <v>3793</v>
      </c>
    </row>
    <row r="305" spans="1:8" x14ac:dyDescent="0.2">
      <c r="A305">
        <v>4</v>
      </c>
      <c r="B305">
        <v>99</v>
      </c>
      <c r="C305">
        <v>92</v>
      </c>
      <c r="D305">
        <v>2008</v>
      </c>
      <c r="E305">
        <v>2</v>
      </c>
      <c r="F305">
        <v>172119</v>
      </c>
      <c r="G305">
        <v>14781276</v>
      </c>
      <c r="H305">
        <v>3716</v>
      </c>
    </row>
    <row r="306" spans="1:8" x14ac:dyDescent="0.2">
      <c r="A306">
        <v>4</v>
      </c>
      <c r="B306">
        <v>99</v>
      </c>
      <c r="C306">
        <v>92</v>
      </c>
      <c r="D306">
        <v>2008</v>
      </c>
      <c r="E306">
        <v>3</v>
      </c>
      <c r="F306">
        <v>178225</v>
      </c>
      <c r="G306">
        <v>15546176</v>
      </c>
      <c r="H306">
        <v>4353</v>
      </c>
    </row>
    <row r="307" spans="1:8" x14ac:dyDescent="0.2">
      <c r="A307">
        <v>4</v>
      </c>
      <c r="B307">
        <v>99</v>
      </c>
      <c r="C307">
        <v>92</v>
      </c>
      <c r="D307">
        <v>2008</v>
      </c>
      <c r="E307">
        <v>4</v>
      </c>
      <c r="F307">
        <v>182707</v>
      </c>
      <c r="G307">
        <v>15735822</v>
      </c>
      <c r="H307">
        <v>4109</v>
      </c>
    </row>
    <row r="308" spans="1:8" x14ac:dyDescent="0.2">
      <c r="A308">
        <v>4</v>
      </c>
      <c r="B308">
        <v>99</v>
      </c>
      <c r="C308">
        <v>92</v>
      </c>
      <c r="D308">
        <v>2009</v>
      </c>
      <c r="E308">
        <v>1</v>
      </c>
      <c r="F308">
        <v>184718</v>
      </c>
      <c r="G308">
        <v>17880077</v>
      </c>
      <c r="H308">
        <v>4197</v>
      </c>
    </row>
    <row r="309" spans="1:8" x14ac:dyDescent="0.2">
      <c r="A309">
        <v>90</v>
      </c>
      <c r="B309">
        <v>99</v>
      </c>
      <c r="C309">
        <v>92</v>
      </c>
      <c r="D309">
        <v>2004</v>
      </c>
      <c r="E309">
        <v>1</v>
      </c>
      <c r="F309">
        <v>1128956</v>
      </c>
      <c r="G309">
        <v>69065130</v>
      </c>
      <c r="H309">
        <v>21540</v>
      </c>
    </row>
    <row r="310" spans="1:8" x14ac:dyDescent="0.2">
      <c r="A310">
        <v>90</v>
      </c>
      <c r="B310">
        <v>99</v>
      </c>
      <c r="C310">
        <v>92</v>
      </c>
      <c r="D310">
        <v>2004</v>
      </c>
      <c r="E310">
        <v>2</v>
      </c>
      <c r="F310">
        <v>1137236</v>
      </c>
      <c r="G310">
        <v>68671023</v>
      </c>
      <c r="H310">
        <v>21350</v>
      </c>
    </row>
    <row r="311" spans="1:8" x14ac:dyDescent="0.2">
      <c r="A311">
        <v>90</v>
      </c>
      <c r="B311">
        <v>99</v>
      </c>
      <c r="C311">
        <v>92</v>
      </c>
      <c r="D311">
        <v>2004</v>
      </c>
      <c r="E311">
        <v>3</v>
      </c>
      <c r="F311">
        <v>1145549</v>
      </c>
      <c r="G311">
        <v>71901965</v>
      </c>
      <c r="H311">
        <v>24290</v>
      </c>
    </row>
    <row r="312" spans="1:8" x14ac:dyDescent="0.2">
      <c r="A312">
        <v>90</v>
      </c>
      <c r="B312">
        <v>99</v>
      </c>
      <c r="C312">
        <v>92</v>
      </c>
      <c r="D312">
        <v>2004</v>
      </c>
      <c r="E312">
        <v>4</v>
      </c>
      <c r="F312">
        <v>1158256</v>
      </c>
      <c r="G312">
        <v>72310164</v>
      </c>
      <c r="H312">
        <v>21495</v>
      </c>
    </row>
    <row r="313" spans="1:8" x14ac:dyDescent="0.2">
      <c r="A313">
        <v>90</v>
      </c>
      <c r="B313">
        <v>99</v>
      </c>
      <c r="C313">
        <v>92</v>
      </c>
      <c r="D313">
        <v>2005</v>
      </c>
      <c r="E313">
        <v>1</v>
      </c>
      <c r="F313">
        <v>1165358</v>
      </c>
      <c r="G313">
        <v>78088965</v>
      </c>
      <c r="H313">
        <v>21509</v>
      </c>
    </row>
    <row r="314" spans="1:8" x14ac:dyDescent="0.2">
      <c r="A314">
        <v>90</v>
      </c>
      <c r="B314">
        <v>99</v>
      </c>
      <c r="C314">
        <v>92</v>
      </c>
      <c r="D314">
        <v>2005</v>
      </c>
      <c r="E314">
        <v>2</v>
      </c>
      <c r="F314">
        <v>1186209</v>
      </c>
      <c r="G314">
        <v>76810028</v>
      </c>
      <c r="H314">
        <v>21637</v>
      </c>
    </row>
    <row r="315" spans="1:8" x14ac:dyDescent="0.2">
      <c r="A315">
        <v>90</v>
      </c>
      <c r="B315">
        <v>99</v>
      </c>
      <c r="C315">
        <v>92</v>
      </c>
      <c r="D315">
        <v>2005</v>
      </c>
      <c r="E315">
        <v>3</v>
      </c>
      <c r="F315">
        <v>1201040</v>
      </c>
      <c r="G315">
        <v>82220401</v>
      </c>
      <c r="H315">
        <v>25921</v>
      </c>
    </row>
    <row r="316" spans="1:8" x14ac:dyDescent="0.2">
      <c r="A316">
        <v>90</v>
      </c>
      <c r="B316">
        <v>99</v>
      </c>
      <c r="C316">
        <v>92</v>
      </c>
      <c r="D316">
        <v>2005</v>
      </c>
      <c r="E316">
        <v>4</v>
      </c>
      <c r="F316">
        <v>1224178</v>
      </c>
      <c r="G316">
        <v>78352961</v>
      </c>
      <c r="H316">
        <v>22646</v>
      </c>
    </row>
    <row r="317" spans="1:8" x14ac:dyDescent="0.2">
      <c r="A317">
        <v>90</v>
      </c>
      <c r="B317">
        <v>99</v>
      </c>
      <c r="C317">
        <v>92</v>
      </c>
      <c r="D317">
        <v>2006</v>
      </c>
      <c r="E317">
        <v>1</v>
      </c>
      <c r="F317">
        <v>1238558</v>
      </c>
      <c r="G317">
        <v>84079965</v>
      </c>
      <c r="H317">
        <v>23134</v>
      </c>
    </row>
    <row r="318" spans="1:8" x14ac:dyDescent="0.2">
      <c r="A318">
        <v>90</v>
      </c>
      <c r="B318">
        <v>99</v>
      </c>
      <c r="C318">
        <v>92</v>
      </c>
      <c r="D318">
        <v>2006</v>
      </c>
      <c r="E318">
        <v>2</v>
      </c>
      <c r="F318">
        <v>1267278</v>
      </c>
      <c r="G318">
        <v>82870251</v>
      </c>
      <c r="H318">
        <v>23308</v>
      </c>
    </row>
    <row r="319" spans="1:8" x14ac:dyDescent="0.2">
      <c r="A319">
        <v>90</v>
      </c>
      <c r="B319">
        <v>99</v>
      </c>
      <c r="C319">
        <v>92</v>
      </c>
      <c r="D319">
        <v>2006</v>
      </c>
      <c r="E319">
        <v>3</v>
      </c>
      <c r="F319">
        <v>1289361</v>
      </c>
      <c r="G319">
        <v>86458817</v>
      </c>
      <c r="H319">
        <v>26668</v>
      </c>
    </row>
    <row r="320" spans="1:8" x14ac:dyDescent="0.2">
      <c r="A320">
        <v>90</v>
      </c>
      <c r="B320">
        <v>99</v>
      </c>
      <c r="C320">
        <v>92</v>
      </c>
      <c r="D320">
        <v>2006</v>
      </c>
      <c r="E320">
        <v>4</v>
      </c>
      <c r="F320">
        <v>1312537</v>
      </c>
      <c r="G320">
        <v>88925804</v>
      </c>
      <c r="H320">
        <v>24211</v>
      </c>
    </row>
    <row r="321" spans="1:8" x14ac:dyDescent="0.2">
      <c r="A321">
        <v>90</v>
      </c>
      <c r="B321">
        <v>99</v>
      </c>
      <c r="C321">
        <v>92</v>
      </c>
      <c r="D321">
        <v>2007</v>
      </c>
      <c r="E321">
        <v>1</v>
      </c>
      <c r="F321">
        <v>1328627</v>
      </c>
      <c r="G321">
        <v>91694498</v>
      </c>
      <c r="H321">
        <v>24820</v>
      </c>
    </row>
    <row r="322" spans="1:8" x14ac:dyDescent="0.2">
      <c r="A322">
        <v>90</v>
      </c>
      <c r="B322">
        <v>99</v>
      </c>
      <c r="C322">
        <v>92</v>
      </c>
      <c r="D322">
        <v>2007</v>
      </c>
      <c r="E322">
        <v>2</v>
      </c>
      <c r="F322">
        <v>1357601</v>
      </c>
      <c r="G322">
        <v>93906392</v>
      </c>
      <c r="H322">
        <v>26232</v>
      </c>
    </row>
    <row r="323" spans="1:8" x14ac:dyDescent="0.2">
      <c r="A323">
        <v>90</v>
      </c>
      <c r="B323">
        <v>99</v>
      </c>
      <c r="C323">
        <v>92</v>
      </c>
      <c r="D323">
        <v>2007</v>
      </c>
      <c r="E323">
        <v>3</v>
      </c>
      <c r="F323">
        <v>1382259</v>
      </c>
      <c r="G323">
        <v>100372901</v>
      </c>
      <c r="H323">
        <v>29804</v>
      </c>
    </row>
    <row r="324" spans="1:8" x14ac:dyDescent="0.2">
      <c r="A324">
        <v>90</v>
      </c>
      <c r="B324">
        <v>99</v>
      </c>
      <c r="C324">
        <v>92</v>
      </c>
      <c r="D324">
        <v>2007</v>
      </c>
      <c r="E324">
        <v>4</v>
      </c>
      <c r="F324">
        <v>1450606</v>
      </c>
      <c r="G324">
        <v>101046819</v>
      </c>
      <c r="H324">
        <v>28131</v>
      </c>
    </row>
    <row r="325" spans="1:8" x14ac:dyDescent="0.2">
      <c r="A325">
        <v>90</v>
      </c>
      <c r="B325">
        <v>99</v>
      </c>
      <c r="C325">
        <v>92</v>
      </c>
      <c r="D325">
        <v>2008</v>
      </c>
      <c r="E325">
        <v>1</v>
      </c>
      <c r="F325">
        <v>1473887</v>
      </c>
      <c r="G325">
        <v>100665438</v>
      </c>
      <c r="H325">
        <v>26597</v>
      </c>
    </row>
    <row r="326" spans="1:8" x14ac:dyDescent="0.2">
      <c r="A326">
        <v>90</v>
      </c>
      <c r="B326">
        <v>99</v>
      </c>
      <c r="C326">
        <v>92</v>
      </c>
      <c r="D326">
        <v>2008</v>
      </c>
      <c r="E326">
        <v>2</v>
      </c>
      <c r="F326">
        <v>1509031</v>
      </c>
      <c r="G326">
        <v>107703074</v>
      </c>
      <c r="H326">
        <v>27559</v>
      </c>
    </row>
    <row r="327" spans="1:8" x14ac:dyDescent="0.2">
      <c r="A327">
        <v>90</v>
      </c>
      <c r="B327">
        <v>99</v>
      </c>
      <c r="C327">
        <v>92</v>
      </c>
      <c r="D327">
        <v>2008</v>
      </c>
      <c r="E327">
        <v>3</v>
      </c>
      <c r="F327">
        <v>1549131</v>
      </c>
      <c r="G327">
        <v>118986560</v>
      </c>
      <c r="H327">
        <v>33145</v>
      </c>
    </row>
    <row r="328" spans="1:8" x14ac:dyDescent="0.2">
      <c r="A328">
        <v>90</v>
      </c>
      <c r="B328">
        <v>99</v>
      </c>
      <c r="C328">
        <v>92</v>
      </c>
      <c r="D328">
        <v>2008</v>
      </c>
      <c r="E328">
        <v>4</v>
      </c>
      <c r="F328">
        <v>1576223</v>
      </c>
      <c r="G328">
        <v>115741416</v>
      </c>
      <c r="H328">
        <v>30685</v>
      </c>
    </row>
    <row r="329" spans="1:8" x14ac:dyDescent="0.2">
      <c r="A329">
        <v>90</v>
      </c>
      <c r="B329">
        <v>99</v>
      </c>
      <c r="C329">
        <v>92</v>
      </c>
      <c r="D329">
        <v>2009</v>
      </c>
      <c r="E329">
        <v>1</v>
      </c>
      <c r="F329">
        <v>1589035</v>
      </c>
      <c r="G329">
        <v>121354907</v>
      </c>
      <c r="H329">
        <v>29599</v>
      </c>
    </row>
    <row r="331" spans="1:8" x14ac:dyDescent="0.2">
      <c r="A331" t="s">
        <v>1118</v>
      </c>
    </row>
    <row r="332" spans="1:8" x14ac:dyDescent="0.2">
      <c r="A332" t="s">
        <v>1109</v>
      </c>
      <c r="B332" t="s">
        <v>1110</v>
      </c>
      <c r="C332" t="s">
        <v>1111</v>
      </c>
      <c r="D332" t="s">
        <v>0</v>
      </c>
      <c r="E332" t="s">
        <v>5</v>
      </c>
      <c r="F332" t="s">
        <v>83</v>
      </c>
      <c r="G332" t="s">
        <v>85</v>
      </c>
      <c r="H332" t="s">
        <v>84</v>
      </c>
    </row>
    <row r="333" spans="1:8" x14ac:dyDescent="0.2">
      <c r="A333">
        <v>2</v>
      </c>
      <c r="B333">
        <v>99</v>
      </c>
      <c r="C333">
        <v>93</v>
      </c>
      <c r="D333">
        <v>2004</v>
      </c>
      <c r="E333">
        <v>1</v>
      </c>
      <c r="F333">
        <v>16813</v>
      </c>
      <c r="G333">
        <v>1797819</v>
      </c>
      <c r="H333">
        <v>527</v>
      </c>
    </row>
    <row r="334" spans="1:8" x14ac:dyDescent="0.2">
      <c r="A334">
        <v>2</v>
      </c>
      <c r="B334">
        <v>99</v>
      </c>
      <c r="C334">
        <v>93</v>
      </c>
      <c r="D334">
        <v>2004</v>
      </c>
      <c r="E334">
        <v>2</v>
      </c>
      <c r="F334">
        <v>16973</v>
      </c>
      <c r="G334">
        <v>1441014</v>
      </c>
      <c r="H334">
        <v>479</v>
      </c>
    </row>
    <row r="335" spans="1:8" x14ac:dyDescent="0.2">
      <c r="A335">
        <v>2</v>
      </c>
      <c r="B335">
        <v>99</v>
      </c>
      <c r="C335">
        <v>93</v>
      </c>
      <c r="D335">
        <v>2004</v>
      </c>
      <c r="E335">
        <v>3</v>
      </c>
      <c r="F335">
        <v>17194</v>
      </c>
      <c r="G335">
        <v>2108745</v>
      </c>
      <c r="H335">
        <v>506</v>
      </c>
    </row>
    <row r="336" spans="1:8" x14ac:dyDescent="0.2">
      <c r="A336">
        <v>2</v>
      </c>
      <c r="B336">
        <v>99</v>
      </c>
      <c r="C336">
        <v>93</v>
      </c>
      <c r="D336">
        <v>2004</v>
      </c>
      <c r="E336">
        <v>4</v>
      </c>
      <c r="F336">
        <v>17379</v>
      </c>
      <c r="G336">
        <v>2182154</v>
      </c>
      <c r="H336">
        <v>544</v>
      </c>
    </row>
    <row r="337" spans="1:8" x14ac:dyDescent="0.2">
      <c r="A337">
        <v>2</v>
      </c>
      <c r="B337">
        <v>99</v>
      </c>
      <c r="C337">
        <v>93</v>
      </c>
      <c r="D337">
        <v>2005</v>
      </c>
      <c r="E337">
        <v>1</v>
      </c>
      <c r="F337">
        <v>17511</v>
      </c>
      <c r="G337">
        <v>1951177</v>
      </c>
      <c r="H337">
        <v>618</v>
      </c>
    </row>
    <row r="338" spans="1:8" x14ac:dyDescent="0.2">
      <c r="A338">
        <v>2</v>
      </c>
      <c r="B338">
        <v>99</v>
      </c>
      <c r="C338">
        <v>93</v>
      </c>
      <c r="D338">
        <v>2005</v>
      </c>
      <c r="E338">
        <v>2</v>
      </c>
      <c r="F338">
        <v>17782</v>
      </c>
      <c r="G338">
        <v>1716977</v>
      </c>
      <c r="H338">
        <v>503</v>
      </c>
    </row>
    <row r="339" spans="1:8" x14ac:dyDescent="0.2">
      <c r="A339">
        <v>2</v>
      </c>
      <c r="B339">
        <v>99</v>
      </c>
      <c r="C339">
        <v>93</v>
      </c>
      <c r="D339">
        <v>2005</v>
      </c>
      <c r="E339">
        <v>3</v>
      </c>
      <c r="F339">
        <v>18048</v>
      </c>
      <c r="G339">
        <v>2245005</v>
      </c>
      <c r="H339">
        <v>604</v>
      </c>
    </row>
    <row r="340" spans="1:8" x14ac:dyDescent="0.2">
      <c r="A340">
        <v>2</v>
      </c>
      <c r="B340">
        <v>99</v>
      </c>
      <c r="C340">
        <v>93</v>
      </c>
      <c r="D340">
        <v>2005</v>
      </c>
      <c r="E340">
        <v>4</v>
      </c>
      <c r="F340">
        <v>18357</v>
      </c>
      <c r="G340">
        <v>2354873</v>
      </c>
      <c r="H340">
        <v>606</v>
      </c>
    </row>
    <row r="341" spans="1:8" x14ac:dyDescent="0.2">
      <c r="A341">
        <v>2</v>
      </c>
      <c r="B341">
        <v>99</v>
      </c>
      <c r="C341">
        <v>93</v>
      </c>
      <c r="D341">
        <v>2006</v>
      </c>
      <c r="E341">
        <v>1</v>
      </c>
      <c r="F341">
        <v>18557</v>
      </c>
      <c r="G341">
        <v>2098371</v>
      </c>
      <c r="H341">
        <v>582</v>
      </c>
    </row>
    <row r="342" spans="1:8" x14ac:dyDescent="0.2">
      <c r="A342">
        <v>2</v>
      </c>
      <c r="B342">
        <v>99</v>
      </c>
      <c r="C342">
        <v>93</v>
      </c>
      <c r="D342">
        <v>2006</v>
      </c>
      <c r="E342">
        <v>2</v>
      </c>
      <c r="F342">
        <v>18926</v>
      </c>
      <c r="G342">
        <v>1924515</v>
      </c>
      <c r="H342">
        <v>569</v>
      </c>
    </row>
    <row r="343" spans="1:8" x14ac:dyDescent="0.2">
      <c r="A343">
        <v>2</v>
      </c>
      <c r="B343">
        <v>99</v>
      </c>
      <c r="C343">
        <v>93</v>
      </c>
      <c r="D343">
        <v>2006</v>
      </c>
      <c r="E343">
        <v>3</v>
      </c>
      <c r="F343">
        <v>19285</v>
      </c>
      <c r="G343">
        <v>2572618</v>
      </c>
      <c r="H343">
        <v>619</v>
      </c>
    </row>
    <row r="344" spans="1:8" x14ac:dyDescent="0.2">
      <c r="A344">
        <v>2</v>
      </c>
      <c r="B344">
        <v>99</v>
      </c>
      <c r="C344">
        <v>93</v>
      </c>
      <c r="D344">
        <v>2006</v>
      </c>
      <c r="E344">
        <v>4</v>
      </c>
      <c r="F344">
        <v>19610</v>
      </c>
      <c r="G344">
        <v>3267579</v>
      </c>
      <c r="H344">
        <v>684</v>
      </c>
    </row>
    <row r="345" spans="1:8" x14ac:dyDescent="0.2">
      <c r="A345">
        <v>2</v>
      </c>
      <c r="B345">
        <v>99</v>
      </c>
      <c r="C345">
        <v>93</v>
      </c>
      <c r="D345">
        <v>2007</v>
      </c>
      <c r="E345">
        <v>1</v>
      </c>
      <c r="F345">
        <v>19874</v>
      </c>
      <c r="G345">
        <v>3059171</v>
      </c>
      <c r="H345">
        <v>700</v>
      </c>
    </row>
    <row r="346" spans="1:8" x14ac:dyDescent="0.2">
      <c r="A346">
        <v>2</v>
      </c>
      <c r="B346">
        <v>99</v>
      </c>
      <c r="C346">
        <v>93</v>
      </c>
      <c r="D346">
        <v>2007</v>
      </c>
      <c r="E346">
        <v>2</v>
      </c>
      <c r="F346">
        <v>20213</v>
      </c>
      <c r="G346">
        <v>2768769</v>
      </c>
      <c r="H346">
        <v>620</v>
      </c>
    </row>
    <row r="347" spans="1:8" x14ac:dyDescent="0.2">
      <c r="A347">
        <v>2</v>
      </c>
      <c r="B347">
        <v>99</v>
      </c>
      <c r="C347">
        <v>93</v>
      </c>
      <c r="D347">
        <v>2007</v>
      </c>
      <c r="E347">
        <v>3</v>
      </c>
      <c r="F347">
        <v>20428</v>
      </c>
      <c r="G347">
        <v>3583836</v>
      </c>
      <c r="H347">
        <v>772</v>
      </c>
    </row>
    <row r="348" spans="1:8" x14ac:dyDescent="0.2">
      <c r="A348">
        <v>2</v>
      </c>
      <c r="B348">
        <v>99</v>
      </c>
      <c r="C348">
        <v>93</v>
      </c>
      <c r="D348">
        <v>2007</v>
      </c>
      <c r="E348">
        <v>4</v>
      </c>
      <c r="F348">
        <v>20880</v>
      </c>
      <c r="G348">
        <v>3666308</v>
      </c>
      <c r="H348">
        <v>746</v>
      </c>
    </row>
    <row r="349" spans="1:8" x14ac:dyDescent="0.2">
      <c r="A349">
        <v>2</v>
      </c>
      <c r="B349">
        <v>99</v>
      </c>
      <c r="C349">
        <v>93</v>
      </c>
      <c r="D349">
        <v>2008</v>
      </c>
      <c r="E349">
        <v>1</v>
      </c>
      <c r="F349">
        <v>20944</v>
      </c>
      <c r="G349">
        <v>3615818</v>
      </c>
      <c r="H349">
        <v>756</v>
      </c>
    </row>
    <row r="350" spans="1:8" x14ac:dyDescent="0.2">
      <c r="A350">
        <v>2</v>
      </c>
      <c r="B350">
        <v>99</v>
      </c>
      <c r="C350">
        <v>93</v>
      </c>
      <c r="D350">
        <v>2008</v>
      </c>
      <c r="E350">
        <v>2</v>
      </c>
      <c r="F350">
        <v>21052</v>
      </c>
      <c r="G350">
        <v>2875255</v>
      </c>
      <c r="H350">
        <v>599</v>
      </c>
    </row>
    <row r="351" spans="1:8" x14ac:dyDescent="0.2">
      <c r="A351">
        <v>2</v>
      </c>
      <c r="B351">
        <v>99</v>
      </c>
      <c r="C351">
        <v>93</v>
      </c>
      <c r="D351">
        <v>2008</v>
      </c>
      <c r="E351">
        <v>3</v>
      </c>
      <c r="F351">
        <v>21184</v>
      </c>
      <c r="G351">
        <v>3907364</v>
      </c>
      <c r="H351">
        <v>811</v>
      </c>
    </row>
    <row r="352" spans="1:8" x14ac:dyDescent="0.2">
      <c r="A352">
        <v>2</v>
      </c>
      <c r="B352">
        <v>99</v>
      </c>
      <c r="C352">
        <v>93</v>
      </c>
      <c r="D352">
        <v>2008</v>
      </c>
      <c r="E352">
        <v>4</v>
      </c>
      <c r="F352">
        <v>21137</v>
      </c>
      <c r="G352">
        <v>4481413</v>
      </c>
      <c r="H352">
        <v>782</v>
      </c>
    </row>
    <row r="353" spans="1:8" x14ac:dyDescent="0.2">
      <c r="A353">
        <v>2</v>
      </c>
      <c r="B353">
        <v>99</v>
      </c>
      <c r="C353">
        <v>93</v>
      </c>
      <c r="D353">
        <v>2009</v>
      </c>
      <c r="E353">
        <v>1</v>
      </c>
      <c r="F353">
        <v>21028</v>
      </c>
      <c r="G353">
        <v>3849913</v>
      </c>
      <c r="H353">
        <v>735</v>
      </c>
    </row>
    <row r="354" spans="1:8" x14ac:dyDescent="0.2">
      <c r="A354">
        <v>4</v>
      </c>
      <c r="B354">
        <v>99</v>
      </c>
      <c r="C354">
        <v>93</v>
      </c>
      <c r="D354">
        <v>2004</v>
      </c>
      <c r="E354">
        <v>1</v>
      </c>
      <c r="F354">
        <v>93099</v>
      </c>
      <c r="G354">
        <v>14265219</v>
      </c>
      <c r="H354">
        <v>3115</v>
      </c>
    </row>
    <row r="355" spans="1:8" x14ac:dyDescent="0.2">
      <c r="A355">
        <v>4</v>
      </c>
      <c r="B355">
        <v>99</v>
      </c>
      <c r="C355">
        <v>93</v>
      </c>
      <c r="D355">
        <v>2004</v>
      </c>
      <c r="E355">
        <v>2</v>
      </c>
      <c r="F355">
        <v>93711</v>
      </c>
      <c r="G355">
        <v>16634695</v>
      </c>
      <c r="H355">
        <v>2972</v>
      </c>
    </row>
    <row r="356" spans="1:8" x14ac:dyDescent="0.2">
      <c r="A356">
        <v>4</v>
      </c>
      <c r="B356">
        <v>99</v>
      </c>
      <c r="C356">
        <v>93</v>
      </c>
      <c r="D356">
        <v>2004</v>
      </c>
      <c r="E356">
        <v>3</v>
      </c>
      <c r="F356">
        <v>94300</v>
      </c>
      <c r="G356">
        <v>13191324</v>
      </c>
      <c r="H356">
        <v>2829</v>
      </c>
    </row>
    <row r="357" spans="1:8" x14ac:dyDescent="0.2">
      <c r="A357">
        <v>4</v>
      </c>
      <c r="B357">
        <v>99</v>
      </c>
      <c r="C357">
        <v>93</v>
      </c>
      <c r="D357">
        <v>2004</v>
      </c>
      <c r="E357">
        <v>4</v>
      </c>
      <c r="F357">
        <v>94988</v>
      </c>
      <c r="G357">
        <v>15108164</v>
      </c>
      <c r="H357">
        <v>3099</v>
      </c>
    </row>
    <row r="358" spans="1:8" x14ac:dyDescent="0.2">
      <c r="A358">
        <v>4</v>
      </c>
      <c r="B358">
        <v>99</v>
      </c>
      <c r="C358">
        <v>93</v>
      </c>
      <c r="D358">
        <v>2005</v>
      </c>
      <c r="E358">
        <v>1</v>
      </c>
      <c r="F358">
        <v>95767</v>
      </c>
      <c r="G358">
        <v>16987146</v>
      </c>
      <c r="H358">
        <v>3826</v>
      </c>
    </row>
    <row r="359" spans="1:8" x14ac:dyDescent="0.2">
      <c r="A359">
        <v>4</v>
      </c>
      <c r="B359">
        <v>99</v>
      </c>
      <c r="C359">
        <v>93</v>
      </c>
      <c r="D359">
        <v>2005</v>
      </c>
      <c r="E359">
        <v>2</v>
      </c>
      <c r="F359">
        <v>96561</v>
      </c>
      <c r="G359">
        <v>15109080</v>
      </c>
      <c r="H359">
        <v>3246</v>
      </c>
    </row>
    <row r="360" spans="1:8" x14ac:dyDescent="0.2">
      <c r="A360">
        <v>4</v>
      </c>
      <c r="B360">
        <v>99</v>
      </c>
      <c r="C360">
        <v>93</v>
      </c>
      <c r="D360">
        <v>2005</v>
      </c>
      <c r="E360">
        <v>3</v>
      </c>
      <c r="F360">
        <v>97335</v>
      </c>
      <c r="G360">
        <v>15380559</v>
      </c>
      <c r="H360">
        <v>3179</v>
      </c>
    </row>
    <row r="361" spans="1:8" x14ac:dyDescent="0.2">
      <c r="A361">
        <v>4</v>
      </c>
      <c r="B361">
        <v>99</v>
      </c>
      <c r="C361">
        <v>93</v>
      </c>
      <c r="D361">
        <v>2005</v>
      </c>
      <c r="E361">
        <v>4</v>
      </c>
      <c r="F361">
        <v>98085</v>
      </c>
      <c r="G361">
        <v>13394800</v>
      </c>
      <c r="H361">
        <v>3025</v>
      </c>
    </row>
    <row r="362" spans="1:8" x14ac:dyDescent="0.2">
      <c r="A362">
        <v>4</v>
      </c>
      <c r="B362">
        <v>99</v>
      </c>
      <c r="C362">
        <v>93</v>
      </c>
      <c r="D362">
        <v>2006</v>
      </c>
      <c r="E362">
        <v>1</v>
      </c>
      <c r="F362">
        <v>98699</v>
      </c>
      <c r="G362">
        <v>15336301</v>
      </c>
      <c r="H362">
        <v>3722</v>
      </c>
    </row>
    <row r="363" spans="1:8" x14ac:dyDescent="0.2">
      <c r="A363">
        <v>4</v>
      </c>
      <c r="B363">
        <v>99</v>
      </c>
      <c r="C363">
        <v>93</v>
      </c>
      <c r="D363">
        <v>2006</v>
      </c>
      <c r="E363">
        <v>2</v>
      </c>
      <c r="F363">
        <v>99566</v>
      </c>
      <c r="G363">
        <v>16090320</v>
      </c>
      <c r="H363">
        <v>3523</v>
      </c>
    </row>
    <row r="364" spans="1:8" x14ac:dyDescent="0.2">
      <c r="A364">
        <v>4</v>
      </c>
      <c r="B364">
        <v>99</v>
      </c>
      <c r="C364">
        <v>93</v>
      </c>
      <c r="D364">
        <v>2006</v>
      </c>
      <c r="E364">
        <v>3</v>
      </c>
      <c r="F364">
        <v>100330</v>
      </c>
      <c r="G364">
        <v>16020573</v>
      </c>
      <c r="H364">
        <v>3523</v>
      </c>
    </row>
    <row r="365" spans="1:8" x14ac:dyDescent="0.2">
      <c r="A365">
        <v>4</v>
      </c>
      <c r="B365">
        <v>99</v>
      </c>
      <c r="C365">
        <v>93</v>
      </c>
      <c r="D365">
        <v>2006</v>
      </c>
      <c r="E365">
        <v>4</v>
      </c>
      <c r="F365">
        <v>100847</v>
      </c>
      <c r="G365">
        <v>17815979</v>
      </c>
      <c r="H365">
        <v>3600</v>
      </c>
    </row>
    <row r="366" spans="1:8" x14ac:dyDescent="0.2">
      <c r="A366">
        <v>4</v>
      </c>
      <c r="B366">
        <v>99</v>
      </c>
      <c r="C366">
        <v>93</v>
      </c>
      <c r="D366">
        <v>2007</v>
      </c>
      <c r="E366">
        <v>1</v>
      </c>
      <c r="F366">
        <v>101441</v>
      </c>
      <c r="G366">
        <v>19567125</v>
      </c>
      <c r="H366">
        <v>3933</v>
      </c>
    </row>
    <row r="367" spans="1:8" x14ac:dyDescent="0.2">
      <c r="A367">
        <v>4</v>
      </c>
      <c r="B367">
        <v>99</v>
      </c>
      <c r="C367">
        <v>93</v>
      </c>
      <c r="D367">
        <v>2007</v>
      </c>
      <c r="E367">
        <v>2</v>
      </c>
      <c r="F367">
        <v>102279</v>
      </c>
      <c r="G367">
        <v>18802529</v>
      </c>
      <c r="H367">
        <v>3715</v>
      </c>
    </row>
    <row r="368" spans="1:8" x14ac:dyDescent="0.2">
      <c r="A368">
        <v>4</v>
      </c>
      <c r="B368">
        <v>99</v>
      </c>
      <c r="C368">
        <v>93</v>
      </c>
      <c r="D368">
        <v>2007</v>
      </c>
      <c r="E368">
        <v>3</v>
      </c>
      <c r="F368">
        <v>103235</v>
      </c>
      <c r="G368">
        <v>20721693</v>
      </c>
      <c r="H368">
        <v>4063</v>
      </c>
    </row>
    <row r="369" spans="1:8" x14ac:dyDescent="0.2">
      <c r="A369">
        <v>4</v>
      </c>
      <c r="B369">
        <v>99</v>
      </c>
      <c r="C369">
        <v>93</v>
      </c>
      <c r="D369">
        <v>2007</v>
      </c>
      <c r="E369">
        <v>4</v>
      </c>
      <c r="F369">
        <v>105193</v>
      </c>
      <c r="G369">
        <v>26249614</v>
      </c>
      <c r="H369">
        <v>5151</v>
      </c>
    </row>
    <row r="370" spans="1:8" x14ac:dyDescent="0.2">
      <c r="A370">
        <v>4</v>
      </c>
      <c r="B370">
        <v>99</v>
      </c>
      <c r="C370">
        <v>93</v>
      </c>
      <c r="D370">
        <v>2008</v>
      </c>
      <c r="E370">
        <v>1</v>
      </c>
      <c r="F370">
        <v>105661</v>
      </c>
      <c r="G370">
        <v>23225175</v>
      </c>
      <c r="H370">
        <v>3962</v>
      </c>
    </row>
    <row r="371" spans="1:8" x14ac:dyDescent="0.2">
      <c r="A371">
        <v>4</v>
      </c>
      <c r="B371">
        <v>99</v>
      </c>
      <c r="C371">
        <v>93</v>
      </c>
      <c r="D371">
        <v>2008</v>
      </c>
      <c r="E371">
        <v>2</v>
      </c>
      <c r="F371">
        <v>106366</v>
      </c>
      <c r="G371">
        <v>20638148</v>
      </c>
      <c r="H371">
        <v>3309</v>
      </c>
    </row>
    <row r="372" spans="1:8" x14ac:dyDescent="0.2">
      <c r="A372">
        <v>4</v>
      </c>
      <c r="B372">
        <v>99</v>
      </c>
      <c r="C372">
        <v>93</v>
      </c>
      <c r="D372">
        <v>2008</v>
      </c>
      <c r="E372">
        <v>3</v>
      </c>
      <c r="F372">
        <v>107438</v>
      </c>
      <c r="G372">
        <v>22389503</v>
      </c>
      <c r="H372">
        <v>3621</v>
      </c>
    </row>
    <row r="373" spans="1:8" x14ac:dyDescent="0.2">
      <c r="A373">
        <v>4</v>
      </c>
      <c r="B373">
        <v>99</v>
      </c>
      <c r="C373">
        <v>93</v>
      </c>
      <c r="D373">
        <v>2008</v>
      </c>
      <c r="E373">
        <v>4</v>
      </c>
      <c r="F373">
        <v>108208</v>
      </c>
      <c r="G373">
        <v>23535840</v>
      </c>
      <c r="H373">
        <v>3554</v>
      </c>
    </row>
    <row r="374" spans="1:8" x14ac:dyDescent="0.2">
      <c r="A374">
        <v>4</v>
      </c>
      <c r="B374">
        <v>99</v>
      </c>
      <c r="C374">
        <v>93</v>
      </c>
      <c r="D374">
        <v>2009</v>
      </c>
      <c r="E374">
        <v>1</v>
      </c>
      <c r="F374">
        <v>108395</v>
      </c>
      <c r="G374">
        <v>25679711</v>
      </c>
      <c r="H374">
        <v>3732</v>
      </c>
    </row>
    <row r="375" spans="1:8" x14ac:dyDescent="0.2">
      <c r="A375">
        <v>90</v>
      </c>
      <c r="B375">
        <v>99</v>
      </c>
      <c r="C375">
        <v>93</v>
      </c>
      <c r="D375">
        <v>2004</v>
      </c>
      <c r="E375">
        <v>1</v>
      </c>
      <c r="F375">
        <v>672111</v>
      </c>
      <c r="G375">
        <v>86788060</v>
      </c>
      <c r="H375">
        <v>23185</v>
      </c>
    </row>
    <row r="376" spans="1:8" x14ac:dyDescent="0.2">
      <c r="A376">
        <v>90</v>
      </c>
      <c r="B376">
        <v>99</v>
      </c>
      <c r="C376">
        <v>93</v>
      </c>
      <c r="D376">
        <v>2004</v>
      </c>
      <c r="E376">
        <v>2</v>
      </c>
      <c r="F376">
        <v>680334</v>
      </c>
      <c r="G376">
        <v>80154412</v>
      </c>
      <c r="H376">
        <v>21386</v>
      </c>
    </row>
    <row r="377" spans="1:8" x14ac:dyDescent="0.2">
      <c r="A377">
        <v>90</v>
      </c>
      <c r="B377">
        <v>99</v>
      </c>
      <c r="C377">
        <v>93</v>
      </c>
      <c r="D377">
        <v>2004</v>
      </c>
      <c r="E377">
        <v>3</v>
      </c>
      <c r="F377">
        <v>690272</v>
      </c>
      <c r="G377">
        <v>106075949</v>
      </c>
      <c r="H377">
        <v>27767</v>
      </c>
    </row>
    <row r="378" spans="1:8" x14ac:dyDescent="0.2">
      <c r="A378">
        <v>90</v>
      </c>
      <c r="B378">
        <v>99</v>
      </c>
      <c r="C378">
        <v>93</v>
      </c>
      <c r="D378">
        <v>2004</v>
      </c>
      <c r="E378">
        <v>4</v>
      </c>
      <c r="F378">
        <v>699001</v>
      </c>
      <c r="G378">
        <v>251590742</v>
      </c>
      <c r="H378">
        <v>50625</v>
      </c>
    </row>
    <row r="379" spans="1:8" x14ac:dyDescent="0.2">
      <c r="A379">
        <v>90</v>
      </c>
      <c r="B379">
        <v>99</v>
      </c>
      <c r="C379">
        <v>93</v>
      </c>
      <c r="D379">
        <v>2005</v>
      </c>
      <c r="E379">
        <v>1</v>
      </c>
      <c r="F379">
        <v>703306</v>
      </c>
      <c r="G379">
        <v>151432714</v>
      </c>
      <c r="H379">
        <v>33388</v>
      </c>
    </row>
    <row r="380" spans="1:8" x14ac:dyDescent="0.2">
      <c r="A380">
        <v>90</v>
      </c>
      <c r="B380">
        <v>99</v>
      </c>
      <c r="C380">
        <v>93</v>
      </c>
      <c r="D380">
        <v>2005</v>
      </c>
      <c r="E380">
        <v>2</v>
      </c>
      <c r="F380">
        <v>712480</v>
      </c>
      <c r="G380">
        <v>118339395</v>
      </c>
      <c r="H380">
        <v>27551</v>
      </c>
    </row>
    <row r="381" spans="1:8" x14ac:dyDescent="0.2">
      <c r="A381">
        <v>90</v>
      </c>
      <c r="B381">
        <v>99</v>
      </c>
      <c r="C381">
        <v>93</v>
      </c>
      <c r="D381">
        <v>2005</v>
      </c>
      <c r="E381">
        <v>3</v>
      </c>
      <c r="F381">
        <v>723230</v>
      </c>
      <c r="G381">
        <v>119875156</v>
      </c>
      <c r="H381">
        <v>28317</v>
      </c>
    </row>
    <row r="382" spans="1:8" x14ac:dyDescent="0.2">
      <c r="A382">
        <v>90</v>
      </c>
      <c r="B382">
        <v>99</v>
      </c>
      <c r="C382">
        <v>93</v>
      </c>
      <c r="D382">
        <v>2005</v>
      </c>
      <c r="E382">
        <v>4</v>
      </c>
      <c r="F382">
        <v>733003</v>
      </c>
      <c r="G382">
        <v>228119952</v>
      </c>
      <c r="H382">
        <v>54934</v>
      </c>
    </row>
    <row r="383" spans="1:8" x14ac:dyDescent="0.2">
      <c r="A383">
        <v>90</v>
      </c>
      <c r="B383">
        <v>99</v>
      </c>
      <c r="C383">
        <v>93</v>
      </c>
      <c r="D383">
        <v>2006</v>
      </c>
      <c r="E383">
        <v>1</v>
      </c>
      <c r="F383">
        <v>737262</v>
      </c>
      <c r="G383">
        <v>241622019</v>
      </c>
      <c r="H383">
        <v>57809</v>
      </c>
    </row>
    <row r="384" spans="1:8" x14ac:dyDescent="0.2">
      <c r="A384">
        <v>90</v>
      </c>
      <c r="B384">
        <v>99</v>
      </c>
      <c r="C384">
        <v>93</v>
      </c>
      <c r="D384">
        <v>2006</v>
      </c>
      <c r="E384">
        <v>2</v>
      </c>
      <c r="F384">
        <v>746395</v>
      </c>
      <c r="G384">
        <v>134548569</v>
      </c>
      <c r="H384">
        <v>39451</v>
      </c>
    </row>
    <row r="385" spans="1:8" x14ac:dyDescent="0.2">
      <c r="A385">
        <v>90</v>
      </c>
      <c r="B385">
        <v>99</v>
      </c>
      <c r="C385">
        <v>93</v>
      </c>
      <c r="D385">
        <v>2006</v>
      </c>
      <c r="E385">
        <v>3</v>
      </c>
      <c r="F385">
        <v>756662</v>
      </c>
      <c r="G385">
        <v>118899140</v>
      </c>
      <c r="H385">
        <v>32328</v>
      </c>
    </row>
    <row r="386" spans="1:8" x14ac:dyDescent="0.2">
      <c r="A386">
        <v>90</v>
      </c>
      <c r="B386">
        <v>99</v>
      </c>
      <c r="C386">
        <v>93</v>
      </c>
      <c r="D386">
        <v>2006</v>
      </c>
      <c r="E386">
        <v>4</v>
      </c>
      <c r="F386">
        <v>763877</v>
      </c>
      <c r="G386">
        <v>114229713</v>
      </c>
      <c r="H386">
        <v>27285</v>
      </c>
    </row>
    <row r="387" spans="1:8" x14ac:dyDescent="0.2">
      <c r="A387">
        <v>90</v>
      </c>
      <c r="B387">
        <v>99</v>
      </c>
      <c r="C387">
        <v>93</v>
      </c>
      <c r="D387">
        <v>2007</v>
      </c>
      <c r="E387">
        <v>1</v>
      </c>
      <c r="F387">
        <v>765862</v>
      </c>
      <c r="G387">
        <v>123863995</v>
      </c>
      <c r="H387">
        <v>28320</v>
      </c>
    </row>
    <row r="388" spans="1:8" x14ac:dyDescent="0.2">
      <c r="A388">
        <v>90</v>
      </c>
      <c r="B388">
        <v>99</v>
      </c>
      <c r="C388">
        <v>93</v>
      </c>
      <c r="D388">
        <v>2007</v>
      </c>
      <c r="E388">
        <v>2</v>
      </c>
      <c r="F388">
        <v>769796</v>
      </c>
      <c r="G388">
        <v>119010666</v>
      </c>
      <c r="H388">
        <v>25346</v>
      </c>
    </row>
    <row r="389" spans="1:8" x14ac:dyDescent="0.2">
      <c r="A389">
        <v>90</v>
      </c>
      <c r="B389">
        <v>99</v>
      </c>
      <c r="C389">
        <v>93</v>
      </c>
      <c r="D389">
        <v>2007</v>
      </c>
      <c r="E389">
        <v>3</v>
      </c>
      <c r="F389">
        <v>770189</v>
      </c>
      <c r="G389">
        <v>125189919</v>
      </c>
      <c r="H389">
        <v>27828</v>
      </c>
    </row>
    <row r="390" spans="1:8" x14ac:dyDescent="0.2">
      <c r="A390">
        <v>90</v>
      </c>
      <c r="B390">
        <v>99</v>
      </c>
      <c r="C390">
        <v>93</v>
      </c>
      <c r="D390">
        <v>2007</v>
      </c>
      <c r="E390">
        <v>4</v>
      </c>
      <c r="F390">
        <v>785496</v>
      </c>
      <c r="G390">
        <v>128685592</v>
      </c>
      <c r="H390">
        <v>26199</v>
      </c>
    </row>
    <row r="391" spans="1:8" x14ac:dyDescent="0.2">
      <c r="A391">
        <v>90</v>
      </c>
      <c r="B391">
        <v>99</v>
      </c>
      <c r="C391">
        <v>93</v>
      </c>
      <c r="D391">
        <v>2008</v>
      </c>
      <c r="E391">
        <v>1</v>
      </c>
      <c r="F391">
        <v>781444</v>
      </c>
      <c r="G391">
        <v>127167990</v>
      </c>
      <c r="H391">
        <v>24653</v>
      </c>
    </row>
    <row r="392" spans="1:8" x14ac:dyDescent="0.2">
      <c r="A392">
        <v>90</v>
      </c>
      <c r="B392">
        <v>99</v>
      </c>
      <c r="C392">
        <v>93</v>
      </c>
      <c r="D392">
        <v>2008</v>
      </c>
      <c r="E392">
        <v>2</v>
      </c>
      <c r="F392">
        <v>778344</v>
      </c>
      <c r="G392">
        <v>115272315</v>
      </c>
      <c r="H392">
        <v>23683</v>
      </c>
    </row>
    <row r="393" spans="1:8" x14ac:dyDescent="0.2">
      <c r="A393">
        <v>90</v>
      </c>
      <c r="B393">
        <v>99</v>
      </c>
      <c r="C393">
        <v>93</v>
      </c>
      <c r="D393">
        <v>2008</v>
      </c>
      <c r="E393">
        <v>3</v>
      </c>
      <c r="F393">
        <v>781150</v>
      </c>
      <c r="G393">
        <v>129754922</v>
      </c>
      <c r="H393">
        <v>28525</v>
      </c>
    </row>
    <row r="394" spans="1:8" x14ac:dyDescent="0.2">
      <c r="A394">
        <v>90</v>
      </c>
      <c r="B394">
        <v>99</v>
      </c>
      <c r="C394">
        <v>93</v>
      </c>
      <c r="D394">
        <v>2008</v>
      </c>
      <c r="E394">
        <v>4</v>
      </c>
      <c r="F394">
        <v>782468</v>
      </c>
      <c r="G394">
        <v>139734441</v>
      </c>
      <c r="H394">
        <v>27520</v>
      </c>
    </row>
    <row r="395" spans="1:8" x14ac:dyDescent="0.2">
      <c r="A395">
        <v>90</v>
      </c>
      <c r="B395">
        <v>99</v>
      </c>
      <c r="C395">
        <v>93</v>
      </c>
      <c r="D395">
        <v>2009</v>
      </c>
      <c r="E395">
        <v>1</v>
      </c>
      <c r="F395">
        <v>777454</v>
      </c>
      <c r="G395">
        <v>156838203</v>
      </c>
      <c r="H395">
        <v>28561</v>
      </c>
    </row>
    <row r="397" spans="1:8" x14ac:dyDescent="0.2">
      <c r="A397" t="s">
        <v>1119</v>
      </c>
    </row>
    <row r="398" spans="1:8" x14ac:dyDescent="0.2">
      <c r="A398" t="s">
        <v>1109</v>
      </c>
      <c r="B398" t="s">
        <v>1110</v>
      </c>
      <c r="C398" t="s">
        <v>1111</v>
      </c>
      <c r="D398" t="s">
        <v>0</v>
      </c>
      <c r="E398" t="s">
        <v>5</v>
      </c>
      <c r="F398" t="s">
        <v>83</v>
      </c>
      <c r="G398" t="s">
        <v>85</v>
      </c>
      <c r="H398" t="s">
        <v>84</v>
      </c>
    </row>
    <row r="399" spans="1:8" x14ac:dyDescent="0.2">
      <c r="A399">
        <v>2</v>
      </c>
      <c r="B399">
        <v>99</v>
      </c>
      <c r="C399">
        <v>93</v>
      </c>
      <c r="D399">
        <v>2004</v>
      </c>
      <c r="E399">
        <v>1</v>
      </c>
      <c r="F399">
        <v>16813</v>
      </c>
      <c r="G399">
        <v>1797819</v>
      </c>
      <c r="H399">
        <v>527</v>
      </c>
    </row>
    <row r="400" spans="1:8" x14ac:dyDescent="0.2">
      <c r="A400">
        <v>2</v>
      </c>
      <c r="B400">
        <v>99</v>
      </c>
      <c r="C400">
        <v>93</v>
      </c>
      <c r="D400">
        <v>2004</v>
      </c>
      <c r="E400">
        <v>2</v>
      </c>
      <c r="F400">
        <v>16973</v>
      </c>
      <c r="G400">
        <v>1441014</v>
      </c>
      <c r="H400">
        <v>479</v>
      </c>
    </row>
    <row r="401" spans="1:8" x14ac:dyDescent="0.2">
      <c r="A401">
        <v>2</v>
      </c>
      <c r="B401">
        <v>99</v>
      </c>
      <c r="C401">
        <v>93</v>
      </c>
      <c r="D401">
        <v>2004</v>
      </c>
      <c r="E401">
        <v>3</v>
      </c>
      <c r="F401">
        <v>17194</v>
      </c>
      <c r="G401">
        <v>2108745</v>
      </c>
      <c r="H401">
        <v>506</v>
      </c>
    </row>
    <row r="402" spans="1:8" x14ac:dyDescent="0.2">
      <c r="A402">
        <v>2</v>
      </c>
      <c r="B402">
        <v>99</v>
      </c>
      <c r="C402">
        <v>93</v>
      </c>
      <c r="D402">
        <v>2004</v>
      </c>
      <c r="E402">
        <v>4</v>
      </c>
      <c r="F402">
        <v>17379</v>
      </c>
      <c r="G402">
        <v>2182154</v>
      </c>
      <c r="H402">
        <v>544</v>
      </c>
    </row>
    <row r="403" spans="1:8" x14ac:dyDescent="0.2">
      <c r="A403">
        <v>2</v>
      </c>
      <c r="B403">
        <v>99</v>
      </c>
      <c r="C403">
        <v>93</v>
      </c>
      <c r="D403">
        <v>2005</v>
      </c>
      <c r="E403">
        <v>1</v>
      </c>
      <c r="F403">
        <v>17511</v>
      </c>
      <c r="G403">
        <v>1949903</v>
      </c>
      <c r="H403">
        <v>617</v>
      </c>
    </row>
    <row r="404" spans="1:8" x14ac:dyDescent="0.2">
      <c r="A404">
        <v>2</v>
      </c>
      <c r="B404">
        <v>99</v>
      </c>
      <c r="C404">
        <v>93</v>
      </c>
      <c r="D404">
        <v>2005</v>
      </c>
      <c r="E404">
        <v>2</v>
      </c>
      <c r="F404">
        <v>17782</v>
      </c>
      <c r="G404">
        <v>1716977</v>
      </c>
      <c r="H404">
        <v>503</v>
      </c>
    </row>
    <row r="405" spans="1:8" x14ac:dyDescent="0.2">
      <c r="A405">
        <v>2</v>
      </c>
      <c r="B405">
        <v>99</v>
      </c>
      <c r="C405">
        <v>93</v>
      </c>
      <c r="D405">
        <v>2005</v>
      </c>
      <c r="E405">
        <v>3</v>
      </c>
      <c r="F405">
        <v>18048</v>
      </c>
      <c r="G405">
        <v>2088807</v>
      </c>
      <c r="H405">
        <v>553</v>
      </c>
    </row>
    <row r="406" spans="1:8" x14ac:dyDescent="0.2">
      <c r="A406">
        <v>2</v>
      </c>
      <c r="B406">
        <v>99</v>
      </c>
      <c r="C406">
        <v>93</v>
      </c>
      <c r="D406">
        <v>2005</v>
      </c>
      <c r="E406">
        <v>4</v>
      </c>
      <c r="F406">
        <v>18357</v>
      </c>
      <c r="G406">
        <v>2310536</v>
      </c>
      <c r="H406">
        <v>597</v>
      </c>
    </row>
    <row r="407" spans="1:8" x14ac:dyDescent="0.2">
      <c r="A407">
        <v>2</v>
      </c>
      <c r="B407">
        <v>99</v>
      </c>
      <c r="C407">
        <v>93</v>
      </c>
      <c r="D407">
        <v>2006</v>
      </c>
      <c r="E407">
        <v>1</v>
      </c>
      <c r="F407">
        <v>18557</v>
      </c>
      <c r="G407">
        <v>2108752</v>
      </c>
      <c r="H407">
        <v>572</v>
      </c>
    </row>
    <row r="408" spans="1:8" x14ac:dyDescent="0.2">
      <c r="A408">
        <v>2</v>
      </c>
      <c r="B408">
        <v>99</v>
      </c>
      <c r="C408">
        <v>93</v>
      </c>
      <c r="D408">
        <v>2006</v>
      </c>
      <c r="E408">
        <v>2</v>
      </c>
      <c r="F408">
        <v>18926</v>
      </c>
      <c r="G408">
        <v>1911973</v>
      </c>
      <c r="H408">
        <v>568</v>
      </c>
    </row>
    <row r="409" spans="1:8" x14ac:dyDescent="0.2">
      <c r="A409">
        <v>2</v>
      </c>
      <c r="B409">
        <v>99</v>
      </c>
      <c r="C409">
        <v>93</v>
      </c>
      <c r="D409">
        <v>2006</v>
      </c>
      <c r="E409">
        <v>3</v>
      </c>
      <c r="F409">
        <v>19285</v>
      </c>
      <c r="G409">
        <v>2557587</v>
      </c>
      <c r="H409">
        <v>609</v>
      </c>
    </row>
    <row r="410" spans="1:8" x14ac:dyDescent="0.2">
      <c r="A410">
        <v>2</v>
      </c>
      <c r="B410">
        <v>99</v>
      </c>
      <c r="C410">
        <v>93</v>
      </c>
      <c r="D410">
        <v>2006</v>
      </c>
      <c r="E410">
        <v>4</v>
      </c>
      <c r="F410">
        <v>19610</v>
      </c>
      <c r="G410">
        <v>3267090</v>
      </c>
      <c r="H410">
        <v>683</v>
      </c>
    </row>
    <row r="411" spans="1:8" x14ac:dyDescent="0.2">
      <c r="A411">
        <v>2</v>
      </c>
      <c r="B411">
        <v>99</v>
      </c>
      <c r="C411">
        <v>93</v>
      </c>
      <c r="D411">
        <v>2007</v>
      </c>
      <c r="E411">
        <v>1</v>
      </c>
      <c r="F411">
        <v>19874</v>
      </c>
      <c r="G411">
        <v>2844749</v>
      </c>
      <c r="H411">
        <v>675</v>
      </c>
    </row>
    <row r="412" spans="1:8" x14ac:dyDescent="0.2">
      <c r="A412">
        <v>2</v>
      </c>
      <c r="B412">
        <v>99</v>
      </c>
      <c r="C412">
        <v>93</v>
      </c>
      <c r="D412">
        <v>2007</v>
      </c>
      <c r="E412">
        <v>2</v>
      </c>
      <c r="F412">
        <v>20213</v>
      </c>
      <c r="G412">
        <v>2590306</v>
      </c>
      <c r="H412">
        <v>614</v>
      </c>
    </row>
    <row r="413" spans="1:8" x14ac:dyDescent="0.2">
      <c r="A413">
        <v>2</v>
      </c>
      <c r="B413">
        <v>99</v>
      </c>
      <c r="C413">
        <v>93</v>
      </c>
      <c r="D413">
        <v>2007</v>
      </c>
      <c r="E413">
        <v>3</v>
      </c>
      <c r="F413">
        <v>20428</v>
      </c>
      <c r="G413">
        <v>3575688</v>
      </c>
      <c r="H413">
        <v>772</v>
      </c>
    </row>
    <row r="414" spans="1:8" x14ac:dyDescent="0.2">
      <c r="A414">
        <v>2</v>
      </c>
      <c r="B414">
        <v>99</v>
      </c>
      <c r="C414">
        <v>93</v>
      </c>
      <c r="D414">
        <v>2007</v>
      </c>
      <c r="E414">
        <v>4</v>
      </c>
      <c r="F414">
        <v>20880</v>
      </c>
      <c r="G414">
        <v>3655291</v>
      </c>
      <c r="H414">
        <v>739</v>
      </c>
    </row>
    <row r="415" spans="1:8" x14ac:dyDescent="0.2">
      <c r="A415">
        <v>2</v>
      </c>
      <c r="B415">
        <v>99</v>
      </c>
      <c r="C415">
        <v>93</v>
      </c>
      <c r="D415">
        <v>2008</v>
      </c>
      <c r="E415">
        <v>1</v>
      </c>
      <c r="F415">
        <v>20944</v>
      </c>
      <c r="G415">
        <v>3608948</v>
      </c>
      <c r="H415">
        <v>753</v>
      </c>
    </row>
    <row r="416" spans="1:8" x14ac:dyDescent="0.2">
      <c r="A416">
        <v>2</v>
      </c>
      <c r="B416">
        <v>99</v>
      </c>
      <c r="C416">
        <v>93</v>
      </c>
      <c r="D416">
        <v>2008</v>
      </c>
      <c r="E416">
        <v>2</v>
      </c>
      <c r="F416">
        <v>21052</v>
      </c>
      <c r="G416">
        <v>2875255</v>
      </c>
      <c r="H416">
        <v>599</v>
      </c>
    </row>
    <row r="417" spans="1:8" x14ac:dyDescent="0.2">
      <c r="A417">
        <v>2</v>
      </c>
      <c r="B417">
        <v>99</v>
      </c>
      <c r="C417">
        <v>93</v>
      </c>
      <c r="D417">
        <v>2008</v>
      </c>
      <c r="E417">
        <v>3</v>
      </c>
      <c r="F417">
        <v>21184</v>
      </c>
      <c r="G417">
        <v>3647544</v>
      </c>
      <c r="H417">
        <v>757</v>
      </c>
    </row>
    <row r="418" spans="1:8" x14ac:dyDescent="0.2">
      <c r="A418">
        <v>2</v>
      </c>
      <c r="B418">
        <v>99</v>
      </c>
      <c r="C418">
        <v>93</v>
      </c>
      <c r="D418">
        <v>2008</v>
      </c>
      <c r="E418">
        <v>4</v>
      </c>
      <c r="F418">
        <v>21137</v>
      </c>
      <c r="G418">
        <v>4243943</v>
      </c>
      <c r="H418">
        <v>761</v>
      </c>
    </row>
    <row r="419" spans="1:8" x14ac:dyDescent="0.2">
      <c r="A419">
        <v>2</v>
      </c>
      <c r="B419">
        <v>99</v>
      </c>
      <c r="C419">
        <v>93</v>
      </c>
      <c r="D419">
        <v>2009</v>
      </c>
      <c r="E419">
        <v>1</v>
      </c>
      <c r="F419">
        <v>21028</v>
      </c>
      <c r="G419">
        <v>3791956</v>
      </c>
      <c r="H419">
        <v>735</v>
      </c>
    </row>
    <row r="420" spans="1:8" x14ac:dyDescent="0.2">
      <c r="A420">
        <v>4</v>
      </c>
      <c r="B420">
        <v>99</v>
      </c>
      <c r="C420">
        <v>93</v>
      </c>
      <c r="D420">
        <v>2004</v>
      </c>
      <c r="E420">
        <v>1</v>
      </c>
      <c r="F420">
        <v>93099</v>
      </c>
      <c r="G420">
        <v>13516948</v>
      </c>
      <c r="H420">
        <v>3017</v>
      </c>
    </row>
    <row r="421" spans="1:8" x14ac:dyDescent="0.2">
      <c r="A421">
        <v>4</v>
      </c>
      <c r="B421">
        <v>99</v>
      </c>
      <c r="C421">
        <v>93</v>
      </c>
      <c r="D421">
        <v>2004</v>
      </c>
      <c r="E421">
        <v>2</v>
      </c>
      <c r="F421">
        <v>93711</v>
      </c>
      <c r="G421">
        <v>16198173</v>
      </c>
      <c r="H421">
        <v>2924</v>
      </c>
    </row>
    <row r="422" spans="1:8" x14ac:dyDescent="0.2">
      <c r="A422">
        <v>4</v>
      </c>
      <c r="B422">
        <v>99</v>
      </c>
      <c r="C422">
        <v>93</v>
      </c>
      <c r="D422">
        <v>2004</v>
      </c>
      <c r="E422">
        <v>3</v>
      </c>
      <c r="F422">
        <v>94300</v>
      </c>
      <c r="G422">
        <v>12992265</v>
      </c>
      <c r="H422">
        <v>2807</v>
      </c>
    </row>
    <row r="423" spans="1:8" x14ac:dyDescent="0.2">
      <c r="A423">
        <v>4</v>
      </c>
      <c r="B423">
        <v>99</v>
      </c>
      <c r="C423">
        <v>93</v>
      </c>
      <c r="D423">
        <v>2004</v>
      </c>
      <c r="E423">
        <v>4</v>
      </c>
      <c r="F423">
        <v>94988</v>
      </c>
      <c r="G423">
        <v>14760632</v>
      </c>
      <c r="H423">
        <v>3048</v>
      </c>
    </row>
    <row r="424" spans="1:8" x14ac:dyDescent="0.2">
      <c r="A424">
        <v>4</v>
      </c>
      <c r="B424">
        <v>99</v>
      </c>
      <c r="C424">
        <v>93</v>
      </c>
      <c r="D424">
        <v>2005</v>
      </c>
      <c r="E424">
        <v>1</v>
      </c>
      <c r="F424">
        <v>95767</v>
      </c>
      <c r="G424">
        <v>14282166</v>
      </c>
      <c r="H424">
        <v>3200</v>
      </c>
    </row>
    <row r="425" spans="1:8" x14ac:dyDescent="0.2">
      <c r="A425">
        <v>4</v>
      </c>
      <c r="B425">
        <v>99</v>
      </c>
      <c r="C425">
        <v>93</v>
      </c>
      <c r="D425">
        <v>2005</v>
      </c>
      <c r="E425">
        <v>2</v>
      </c>
      <c r="F425">
        <v>96561</v>
      </c>
      <c r="G425">
        <v>13818575</v>
      </c>
      <c r="H425">
        <v>3045</v>
      </c>
    </row>
    <row r="426" spans="1:8" x14ac:dyDescent="0.2">
      <c r="A426">
        <v>4</v>
      </c>
      <c r="B426">
        <v>99</v>
      </c>
      <c r="C426">
        <v>93</v>
      </c>
      <c r="D426">
        <v>2005</v>
      </c>
      <c r="E426">
        <v>3</v>
      </c>
      <c r="F426">
        <v>97335</v>
      </c>
      <c r="G426">
        <v>14715384</v>
      </c>
      <c r="H426">
        <v>3140</v>
      </c>
    </row>
    <row r="427" spans="1:8" x14ac:dyDescent="0.2">
      <c r="A427">
        <v>4</v>
      </c>
      <c r="B427">
        <v>99</v>
      </c>
      <c r="C427">
        <v>93</v>
      </c>
      <c r="D427">
        <v>2005</v>
      </c>
      <c r="E427">
        <v>4</v>
      </c>
      <c r="F427">
        <v>98085</v>
      </c>
      <c r="G427">
        <v>13198906</v>
      </c>
      <c r="H427">
        <v>3002</v>
      </c>
    </row>
    <row r="428" spans="1:8" x14ac:dyDescent="0.2">
      <c r="A428">
        <v>4</v>
      </c>
      <c r="B428">
        <v>99</v>
      </c>
      <c r="C428">
        <v>93</v>
      </c>
      <c r="D428">
        <v>2006</v>
      </c>
      <c r="E428">
        <v>1</v>
      </c>
      <c r="F428">
        <v>98699</v>
      </c>
      <c r="G428">
        <v>14715200</v>
      </c>
      <c r="H428">
        <v>3596</v>
      </c>
    </row>
    <row r="429" spans="1:8" x14ac:dyDescent="0.2">
      <c r="A429">
        <v>4</v>
      </c>
      <c r="B429">
        <v>99</v>
      </c>
      <c r="C429">
        <v>93</v>
      </c>
      <c r="D429">
        <v>2006</v>
      </c>
      <c r="E429">
        <v>2</v>
      </c>
      <c r="F429">
        <v>99566</v>
      </c>
      <c r="G429">
        <v>15838903</v>
      </c>
      <c r="H429">
        <v>3495</v>
      </c>
    </row>
    <row r="430" spans="1:8" x14ac:dyDescent="0.2">
      <c r="A430">
        <v>4</v>
      </c>
      <c r="B430">
        <v>99</v>
      </c>
      <c r="C430">
        <v>93</v>
      </c>
      <c r="D430">
        <v>2006</v>
      </c>
      <c r="E430">
        <v>3</v>
      </c>
      <c r="F430">
        <v>100330</v>
      </c>
      <c r="G430">
        <v>15954834</v>
      </c>
      <c r="H430">
        <v>3517</v>
      </c>
    </row>
    <row r="431" spans="1:8" x14ac:dyDescent="0.2">
      <c r="A431">
        <v>4</v>
      </c>
      <c r="B431">
        <v>99</v>
      </c>
      <c r="C431">
        <v>93</v>
      </c>
      <c r="D431">
        <v>2006</v>
      </c>
      <c r="E431">
        <v>4</v>
      </c>
      <c r="F431">
        <v>100847</v>
      </c>
      <c r="G431">
        <v>17821845</v>
      </c>
      <c r="H431">
        <v>3593</v>
      </c>
    </row>
    <row r="432" spans="1:8" x14ac:dyDescent="0.2">
      <c r="A432">
        <v>4</v>
      </c>
      <c r="B432">
        <v>99</v>
      </c>
      <c r="C432">
        <v>93</v>
      </c>
      <c r="D432">
        <v>2007</v>
      </c>
      <c r="E432">
        <v>1</v>
      </c>
      <c r="F432">
        <v>101441</v>
      </c>
      <c r="G432">
        <v>19198637</v>
      </c>
      <c r="H432">
        <v>3870</v>
      </c>
    </row>
    <row r="433" spans="1:8" x14ac:dyDescent="0.2">
      <c r="A433">
        <v>4</v>
      </c>
      <c r="B433">
        <v>99</v>
      </c>
      <c r="C433">
        <v>93</v>
      </c>
      <c r="D433">
        <v>2007</v>
      </c>
      <c r="E433">
        <v>2</v>
      </c>
      <c r="F433">
        <v>102279</v>
      </c>
      <c r="G433">
        <v>18718054</v>
      </c>
      <c r="H433">
        <v>3698</v>
      </c>
    </row>
    <row r="434" spans="1:8" x14ac:dyDescent="0.2">
      <c r="A434">
        <v>4</v>
      </c>
      <c r="B434">
        <v>99</v>
      </c>
      <c r="C434">
        <v>93</v>
      </c>
      <c r="D434">
        <v>2007</v>
      </c>
      <c r="E434">
        <v>3</v>
      </c>
      <c r="F434">
        <v>103235</v>
      </c>
      <c r="G434">
        <v>20655937</v>
      </c>
      <c r="H434">
        <v>4058</v>
      </c>
    </row>
    <row r="435" spans="1:8" x14ac:dyDescent="0.2">
      <c r="A435">
        <v>4</v>
      </c>
      <c r="B435">
        <v>99</v>
      </c>
      <c r="C435">
        <v>93</v>
      </c>
      <c r="D435">
        <v>2007</v>
      </c>
      <c r="E435">
        <v>4</v>
      </c>
      <c r="F435">
        <v>105193</v>
      </c>
      <c r="G435">
        <v>22650056</v>
      </c>
      <c r="H435">
        <v>3695</v>
      </c>
    </row>
    <row r="436" spans="1:8" x14ac:dyDescent="0.2">
      <c r="A436">
        <v>4</v>
      </c>
      <c r="B436">
        <v>99</v>
      </c>
      <c r="C436">
        <v>93</v>
      </c>
      <c r="D436">
        <v>2008</v>
      </c>
      <c r="E436">
        <v>1</v>
      </c>
      <c r="F436">
        <v>105661</v>
      </c>
      <c r="G436">
        <v>21417138</v>
      </c>
      <c r="H436">
        <v>3556</v>
      </c>
    </row>
    <row r="437" spans="1:8" x14ac:dyDescent="0.2">
      <c r="A437">
        <v>4</v>
      </c>
      <c r="B437">
        <v>99</v>
      </c>
      <c r="C437">
        <v>93</v>
      </c>
      <c r="D437">
        <v>2008</v>
      </c>
      <c r="E437">
        <v>2</v>
      </c>
      <c r="F437">
        <v>106366</v>
      </c>
      <c r="G437">
        <v>20175553</v>
      </c>
      <c r="H437">
        <v>3236</v>
      </c>
    </row>
    <row r="438" spans="1:8" x14ac:dyDescent="0.2">
      <c r="A438">
        <v>4</v>
      </c>
      <c r="B438">
        <v>99</v>
      </c>
      <c r="C438">
        <v>93</v>
      </c>
      <c r="D438">
        <v>2008</v>
      </c>
      <c r="E438">
        <v>3</v>
      </c>
      <c r="F438">
        <v>107438</v>
      </c>
      <c r="G438">
        <v>22200048</v>
      </c>
      <c r="H438">
        <v>3599</v>
      </c>
    </row>
    <row r="439" spans="1:8" x14ac:dyDescent="0.2">
      <c r="A439">
        <v>4</v>
      </c>
      <c r="B439">
        <v>99</v>
      </c>
      <c r="C439">
        <v>93</v>
      </c>
      <c r="D439">
        <v>2008</v>
      </c>
      <c r="E439">
        <v>4</v>
      </c>
      <c r="F439">
        <v>108208</v>
      </c>
      <c r="G439">
        <v>22735566</v>
      </c>
      <c r="H439">
        <v>3467</v>
      </c>
    </row>
    <row r="440" spans="1:8" x14ac:dyDescent="0.2">
      <c r="A440">
        <v>4</v>
      </c>
      <c r="B440">
        <v>99</v>
      </c>
      <c r="C440">
        <v>93</v>
      </c>
      <c r="D440">
        <v>2009</v>
      </c>
      <c r="E440">
        <v>1</v>
      </c>
      <c r="F440">
        <v>108395</v>
      </c>
      <c r="G440">
        <v>24496073</v>
      </c>
      <c r="H440">
        <v>3677</v>
      </c>
    </row>
    <row r="441" spans="1:8" x14ac:dyDescent="0.2">
      <c r="A441">
        <v>90</v>
      </c>
      <c r="B441">
        <v>99</v>
      </c>
      <c r="C441">
        <v>93</v>
      </c>
      <c r="D441">
        <v>2004</v>
      </c>
      <c r="E441">
        <v>1</v>
      </c>
      <c r="F441">
        <v>672111</v>
      </c>
      <c r="G441">
        <v>81270991</v>
      </c>
      <c r="H441">
        <v>21704</v>
      </c>
    </row>
    <row r="442" spans="1:8" x14ac:dyDescent="0.2">
      <c r="A442">
        <v>90</v>
      </c>
      <c r="B442">
        <v>99</v>
      </c>
      <c r="C442">
        <v>93</v>
      </c>
      <c r="D442">
        <v>2004</v>
      </c>
      <c r="E442">
        <v>2</v>
      </c>
      <c r="F442">
        <v>680334</v>
      </c>
      <c r="G442">
        <v>77198012</v>
      </c>
      <c r="H442">
        <v>20606</v>
      </c>
    </row>
    <row r="443" spans="1:8" x14ac:dyDescent="0.2">
      <c r="A443">
        <v>90</v>
      </c>
      <c r="B443">
        <v>99</v>
      </c>
      <c r="C443">
        <v>93</v>
      </c>
      <c r="D443">
        <v>2004</v>
      </c>
      <c r="E443">
        <v>3</v>
      </c>
      <c r="F443">
        <v>690272</v>
      </c>
      <c r="G443">
        <v>77601494</v>
      </c>
      <c r="H443">
        <v>22039</v>
      </c>
    </row>
    <row r="444" spans="1:8" x14ac:dyDescent="0.2">
      <c r="A444">
        <v>90</v>
      </c>
      <c r="B444">
        <v>99</v>
      </c>
      <c r="C444">
        <v>93</v>
      </c>
      <c r="D444">
        <v>2004</v>
      </c>
      <c r="E444">
        <v>4</v>
      </c>
      <c r="F444">
        <v>699001</v>
      </c>
      <c r="G444">
        <v>78095228</v>
      </c>
      <c r="H444">
        <v>20527</v>
      </c>
    </row>
    <row r="445" spans="1:8" x14ac:dyDescent="0.2">
      <c r="A445">
        <v>90</v>
      </c>
      <c r="B445">
        <v>99</v>
      </c>
      <c r="C445">
        <v>93</v>
      </c>
      <c r="D445">
        <v>2005</v>
      </c>
      <c r="E445">
        <v>1</v>
      </c>
      <c r="F445">
        <v>703306</v>
      </c>
      <c r="G445">
        <v>83844991</v>
      </c>
      <c r="H445">
        <v>23608</v>
      </c>
    </row>
    <row r="446" spans="1:8" x14ac:dyDescent="0.2">
      <c r="A446">
        <v>90</v>
      </c>
      <c r="B446">
        <v>99</v>
      </c>
      <c r="C446">
        <v>93</v>
      </c>
      <c r="D446">
        <v>2005</v>
      </c>
      <c r="E446">
        <v>2</v>
      </c>
      <c r="F446">
        <v>712480</v>
      </c>
      <c r="G446">
        <v>80020879</v>
      </c>
      <c r="H446">
        <v>20243</v>
      </c>
    </row>
    <row r="447" spans="1:8" x14ac:dyDescent="0.2">
      <c r="A447">
        <v>90</v>
      </c>
      <c r="B447">
        <v>99</v>
      </c>
      <c r="C447">
        <v>93</v>
      </c>
      <c r="D447">
        <v>2005</v>
      </c>
      <c r="E447">
        <v>3</v>
      </c>
      <c r="F447">
        <v>723230</v>
      </c>
      <c r="G447">
        <v>90507648</v>
      </c>
      <c r="H447">
        <v>24269</v>
      </c>
    </row>
    <row r="448" spans="1:8" x14ac:dyDescent="0.2">
      <c r="A448">
        <v>90</v>
      </c>
      <c r="B448">
        <v>99</v>
      </c>
      <c r="C448">
        <v>93</v>
      </c>
      <c r="D448">
        <v>2005</v>
      </c>
      <c r="E448">
        <v>4</v>
      </c>
      <c r="F448">
        <v>733003</v>
      </c>
      <c r="G448">
        <v>85959048</v>
      </c>
      <c r="H448">
        <v>21394</v>
      </c>
    </row>
    <row r="449" spans="1:8" x14ac:dyDescent="0.2">
      <c r="A449">
        <v>90</v>
      </c>
      <c r="B449">
        <v>99</v>
      </c>
      <c r="C449">
        <v>93</v>
      </c>
      <c r="D449">
        <v>2006</v>
      </c>
      <c r="E449">
        <v>1</v>
      </c>
      <c r="F449">
        <v>737262</v>
      </c>
      <c r="G449">
        <v>93237209</v>
      </c>
      <c r="H449">
        <v>23974</v>
      </c>
    </row>
    <row r="450" spans="1:8" x14ac:dyDescent="0.2">
      <c r="A450">
        <v>90</v>
      </c>
      <c r="B450">
        <v>99</v>
      </c>
      <c r="C450">
        <v>93</v>
      </c>
      <c r="D450">
        <v>2006</v>
      </c>
      <c r="E450">
        <v>2</v>
      </c>
      <c r="F450">
        <v>746395</v>
      </c>
      <c r="G450">
        <v>91517759</v>
      </c>
      <c r="H450">
        <v>23308</v>
      </c>
    </row>
    <row r="451" spans="1:8" x14ac:dyDescent="0.2">
      <c r="A451">
        <v>90</v>
      </c>
      <c r="B451">
        <v>99</v>
      </c>
      <c r="C451">
        <v>93</v>
      </c>
      <c r="D451">
        <v>2006</v>
      </c>
      <c r="E451">
        <v>3</v>
      </c>
      <c r="F451">
        <v>756662</v>
      </c>
      <c r="G451">
        <v>97001334</v>
      </c>
      <c r="H451">
        <v>24918</v>
      </c>
    </row>
    <row r="452" spans="1:8" x14ac:dyDescent="0.2">
      <c r="A452">
        <v>90</v>
      </c>
      <c r="B452">
        <v>99</v>
      </c>
      <c r="C452">
        <v>93</v>
      </c>
      <c r="D452">
        <v>2006</v>
      </c>
      <c r="E452">
        <v>4</v>
      </c>
      <c r="F452">
        <v>763877</v>
      </c>
      <c r="G452">
        <v>99855394</v>
      </c>
      <c r="H452">
        <v>23097</v>
      </c>
    </row>
    <row r="453" spans="1:8" x14ac:dyDescent="0.2">
      <c r="A453">
        <v>90</v>
      </c>
      <c r="B453">
        <v>99</v>
      </c>
      <c r="C453">
        <v>93</v>
      </c>
      <c r="D453">
        <v>2007</v>
      </c>
      <c r="E453">
        <v>1</v>
      </c>
      <c r="F453">
        <v>765862</v>
      </c>
      <c r="G453">
        <v>109528293</v>
      </c>
      <c r="H453">
        <v>24447</v>
      </c>
    </row>
    <row r="454" spans="1:8" x14ac:dyDescent="0.2">
      <c r="A454">
        <v>90</v>
      </c>
      <c r="B454">
        <v>99</v>
      </c>
      <c r="C454">
        <v>93</v>
      </c>
      <c r="D454">
        <v>2007</v>
      </c>
      <c r="E454">
        <v>2</v>
      </c>
      <c r="F454">
        <v>769796</v>
      </c>
      <c r="G454">
        <v>108338809</v>
      </c>
      <c r="H454">
        <v>23074</v>
      </c>
    </row>
    <row r="455" spans="1:8" x14ac:dyDescent="0.2">
      <c r="A455">
        <v>90</v>
      </c>
      <c r="B455">
        <v>99</v>
      </c>
      <c r="C455">
        <v>93</v>
      </c>
      <c r="D455">
        <v>2007</v>
      </c>
      <c r="E455">
        <v>3</v>
      </c>
      <c r="F455">
        <v>770189</v>
      </c>
      <c r="G455">
        <v>114407400</v>
      </c>
      <c r="H455">
        <v>25604</v>
      </c>
    </row>
    <row r="456" spans="1:8" x14ac:dyDescent="0.2">
      <c r="A456">
        <v>90</v>
      </c>
      <c r="B456">
        <v>99</v>
      </c>
      <c r="C456">
        <v>93</v>
      </c>
      <c r="D456">
        <v>2007</v>
      </c>
      <c r="E456">
        <v>4</v>
      </c>
      <c r="F456">
        <v>785496</v>
      </c>
      <c r="G456">
        <v>116102010</v>
      </c>
      <c r="H456">
        <v>23637</v>
      </c>
    </row>
    <row r="457" spans="1:8" x14ac:dyDescent="0.2">
      <c r="A457">
        <v>90</v>
      </c>
      <c r="B457">
        <v>99</v>
      </c>
      <c r="C457">
        <v>93</v>
      </c>
      <c r="D457">
        <v>2008</v>
      </c>
      <c r="E457">
        <v>1</v>
      </c>
      <c r="F457">
        <v>781444</v>
      </c>
      <c r="G457">
        <v>119617897</v>
      </c>
      <c r="H457">
        <v>23289</v>
      </c>
    </row>
    <row r="458" spans="1:8" x14ac:dyDescent="0.2">
      <c r="A458">
        <v>90</v>
      </c>
      <c r="B458">
        <v>99</v>
      </c>
      <c r="C458">
        <v>93</v>
      </c>
      <c r="D458">
        <v>2008</v>
      </c>
      <c r="E458">
        <v>2</v>
      </c>
      <c r="F458">
        <v>778344</v>
      </c>
      <c r="G458">
        <v>108352572</v>
      </c>
      <c r="H458">
        <v>21782</v>
      </c>
    </row>
    <row r="459" spans="1:8" x14ac:dyDescent="0.2">
      <c r="A459">
        <v>90</v>
      </c>
      <c r="B459">
        <v>99</v>
      </c>
      <c r="C459">
        <v>93</v>
      </c>
      <c r="D459">
        <v>2008</v>
      </c>
      <c r="E459">
        <v>3</v>
      </c>
      <c r="F459">
        <v>781150</v>
      </c>
      <c r="G459">
        <v>120039791</v>
      </c>
      <c r="H459">
        <v>25636</v>
      </c>
    </row>
    <row r="460" spans="1:8" x14ac:dyDescent="0.2">
      <c r="A460">
        <v>90</v>
      </c>
      <c r="B460">
        <v>99</v>
      </c>
      <c r="C460">
        <v>93</v>
      </c>
      <c r="D460">
        <v>2008</v>
      </c>
      <c r="E460">
        <v>4</v>
      </c>
      <c r="F460">
        <v>782468</v>
      </c>
      <c r="G460">
        <v>119882891</v>
      </c>
      <c r="H460">
        <v>22879</v>
      </c>
    </row>
    <row r="461" spans="1:8" x14ac:dyDescent="0.2">
      <c r="A461">
        <v>90</v>
      </c>
      <c r="B461">
        <v>99</v>
      </c>
      <c r="C461">
        <v>93</v>
      </c>
      <c r="D461">
        <v>2009</v>
      </c>
      <c r="E461">
        <v>1</v>
      </c>
      <c r="F461">
        <v>777454</v>
      </c>
      <c r="G461">
        <v>139006967</v>
      </c>
      <c r="H461">
        <v>25532</v>
      </c>
    </row>
    <row r="463" spans="1:8" x14ac:dyDescent="0.2">
      <c r="A463" t="s">
        <v>1120</v>
      </c>
    </row>
    <row r="464" spans="1:8" x14ac:dyDescent="0.2">
      <c r="A464" t="s">
        <v>1109</v>
      </c>
      <c r="B464" t="s">
        <v>1110</v>
      </c>
      <c r="C464" t="s">
        <v>1111</v>
      </c>
      <c r="D464" t="s">
        <v>0</v>
      </c>
      <c r="E464" t="s">
        <v>5</v>
      </c>
      <c r="F464" t="s">
        <v>83</v>
      </c>
      <c r="G464" t="s">
        <v>85</v>
      </c>
      <c r="H464" t="s">
        <v>84</v>
      </c>
    </row>
    <row r="465" spans="1:8" x14ac:dyDescent="0.2">
      <c r="A465">
        <v>2</v>
      </c>
      <c r="B465">
        <v>99</v>
      </c>
      <c r="C465">
        <v>94</v>
      </c>
      <c r="D465">
        <v>2004</v>
      </c>
      <c r="E465">
        <v>1</v>
      </c>
      <c r="F465">
        <v>76</v>
      </c>
      <c r="G465">
        <v>3232</v>
      </c>
      <c r="H465">
        <v>1</v>
      </c>
    </row>
    <row r="466" spans="1:8" x14ac:dyDescent="0.2">
      <c r="A466">
        <v>2</v>
      </c>
      <c r="B466">
        <v>99</v>
      </c>
      <c r="C466">
        <v>94</v>
      </c>
      <c r="D466">
        <v>2004</v>
      </c>
      <c r="E466">
        <v>2</v>
      </c>
      <c r="F466">
        <v>73</v>
      </c>
      <c r="G466">
        <v>5241</v>
      </c>
      <c r="H466">
        <v>1</v>
      </c>
    </row>
    <row r="467" spans="1:8" x14ac:dyDescent="0.2">
      <c r="A467">
        <v>2</v>
      </c>
      <c r="B467">
        <v>99</v>
      </c>
      <c r="C467">
        <v>94</v>
      </c>
      <c r="D467">
        <v>2004</v>
      </c>
      <c r="E467">
        <v>3</v>
      </c>
      <c r="F467">
        <v>70</v>
      </c>
      <c r="G467">
        <v>19986</v>
      </c>
      <c r="H467">
        <v>9</v>
      </c>
    </row>
    <row r="468" spans="1:8" x14ac:dyDescent="0.2">
      <c r="A468">
        <v>2</v>
      </c>
      <c r="B468">
        <v>99</v>
      </c>
      <c r="C468">
        <v>94</v>
      </c>
      <c r="D468">
        <v>2004</v>
      </c>
      <c r="E468">
        <v>4</v>
      </c>
      <c r="F468">
        <v>70</v>
      </c>
      <c r="G468">
        <v>0</v>
      </c>
      <c r="H468">
        <v>0</v>
      </c>
    </row>
    <row r="469" spans="1:8" x14ac:dyDescent="0.2">
      <c r="A469">
        <v>2</v>
      </c>
      <c r="B469">
        <v>99</v>
      </c>
      <c r="C469">
        <v>94</v>
      </c>
      <c r="D469">
        <v>2005</v>
      </c>
      <c r="E469">
        <v>1</v>
      </c>
      <c r="F469">
        <v>68</v>
      </c>
      <c r="G469">
        <v>5593</v>
      </c>
      <c r="H469">
        <v>2</v>
      </c>
    </row>
    <row r="470" spans="1:8" x14ac:dyDescent="0.2">
      <c r="A470">
        <v>2</v>
      </c>
      <c r="B470">
        <v>99</v>
      </c>
      <c r="C470">
        <v>94</v>
      </c>
      <c r="D470">
        <v>2005</v>
      </c>
      <c r="E470">
        <v>2</v>
      </c>
      <c r="F470">
        <v>66</v>
      </c>
      <c r="G470">
        <v>629</v>
      </c>
      <c r="H470">
        <v>1</v>
      </c>
    </row>
    <row r="471" spans="1:8" x14ac:dyDescent="0.2">
      <c r="A471">
        <v>2</v>
      </c>
      <c r="B471">
        <v>99</v>
      </c>
      <c r="C471">
        <v>94</v>
      </c>
      <c r="D471">
        <v>2005</v>
      </c>
      <c r="E471">
        <v>3</v>
      </c>
      <c r="F471">
        <v>64</v>
      </c>
      <c r="G471">
        <v>2201</v>
      </c>
      <c r="H471">
        <v>3</v>
      </c>
    </row>
    <row r="472" spans="1:8" x14ac:dyDescent="0.2">
      <c r="A472">
        <v>2</v>
      </c>
      <c r="B472">
        <v>99</v>
      </c>
      <c r="C472">
        <v>94</v>
      </c>
      <c r="D472">
        <v>2005</v>
      </c>
      <c r="E472">
        <v>4</v>
      </c>
      <c r="F472">
        <v>69</v>
      </c>
      <c r="G472">
        <v>1894</v>
      </c>
      <c r="H472">
        <v>2</v>
      </c>
    </row>
    <row r="473" spans="1:8" x14ac:dyDescent="0.2">
      <c r="A473">
        <v>2</v>
      </c>
      <c r="B473">
        <v>99</v>
      </c>
      <c r="C473">
        <v>94</v>
      </c>
      <c r="D473">
        <v>2006</v>
      </c>
      <c r="E473">
        <v>1</v>
      </c>
      <c r="F473">
        <v>78</v>
      </c>
      <c r="G473">
        <v>16026</v>
      </c>
      <c r="H473">
        <v>3</v>
      </c>
    </row>
    <row r="474" spans="1:8" x14ac:dyDescent="0.2">
      <c r="A474">
        <v>2</v>
      </c>
      <c r="B474">
        <v>99</v>
      </c>
      <c r="C474">
        <v>94</v>
      </c>
      <c r="D474">
        <v>2006</v>
      </c>
      <c r="E474">
        <v>2</v>
      </c>
      <c r="F474">
        <v>76</v>
      </c>
      <c r="G474">
        <v>0</v>
      </c>
      <c r="H474">
        <v>0</v>
      </c>
    </row>
    <row r="475" spans="1:8" x14ac:dyDescent="0.2">
      <c r="A475">
        <v>2</v>
      </c>
      <c r="B475">
        <v>99</v>
      </c>
      <c r="C475">
        <v>94</v>
      </c>
      <c r="D475">
        <v>2006</v>
      </c>
      <c r="E475">
        <v>3</v>
      </c>
      <c r="F475">
        <v>81</v>
      </c>
      <c r="G475">
        <v>104342</v>
      </c>
      <c r="H475">
        <v>14</v>
      </c>
    </row>
    <row r="476" spans="1:8" x14ac:dyDescent="0.2">
      <c r="A476">
        <v>2</v>
      </c>
      <c r="B476">
        <v>99</v>
      </c>
      <c r="C476">
        <v>94</v>
      </c>
      <c r="D476">
        <v>2006</v>
      </c>
      <c r="E476">
        <v>4</v>
      </c>
      <c r="F476">
        <v>89</v>
      </c>
      <c r="G476">
        <v>12011</v>
      </c>
      <c r="H476">
        <v>1</v>
      </c>
    </row>
    <row r="477" spans="1:8" x14ac:dyDescent="0.2">
      <c r="A477">
        <v>2</v>
      </c>
      <c r="B477">
        <v>99</v>
      </c>
      <c r="C477">
        <v>94</v>
      </c>
      <c r="D477">
        <v>2007</v>
      </c>
      <c r="E477">
        <v>1</v>
      </c>
      <c r="F477">
        <v>83</v>
      </c>
      <c r="G477">
        <v>5466</v>
      </c>
      <c r="H477">
        <v>2</v>
      </c>
    </row>
    <row r="478" spans="1:8" x14ac:dyDescent="0.2">
      <c r="A478">
        <v>2</v>
      </c>
      <c r="B478">
        <v>99</v>
      </c>
      <c r="C478">
        <v>94</v>
      </c>
      <c r="D478">
        <v>2007</v>
      </c>
      <c r="E478">
        <v>2</v>
      </c>
      <c r="F478">
        <v>84</v>
      </c>
      <c r="G478">
        <v>3567</v>
      </c>
      <c r="H478">
        <v>1</v>
      </c>
    </row>
    <row r="479" spans="1:8" x14ac:dyDescent="0.2">
      <c r="A479">
        <v>2</v>
      </c>
      <c r="B479">
        <v>99</v>
      </c>
      <c r="C479">
        <v>94</v>
      </c>
      <c r="D479">
        <v>2007</v>
      </c>
      <c r="E479">
        <v>3</v>
      </c>
      <c r="F479">
        <v>87</v>
      </c>
      <c r="G479">
        <v>14666</v>
      </c>
      <c r="H479">
        <v>3</v>
      </c>
    </row>
    <row r="480" spans="1:8" x14ac:dyDescent="0.2">
      <c r="A480">
        <v>2</v>
      </c>
      <c r="B480">
        <v>99</v>
      </c>
      <c r="C480">
        <v>94</v>
      </c>
      <c r="D480">
        <v>2007</v>
      </c>
      <c r="E480">
        <v>4</v>
      </c>
      <c r="F480">
        <v>94</v>
      </c>
      <c r="G480">
        <v>5814</v>
      </c>
      <c r="H480">
        <v>3</v>
      </c>
    </row>
    <row r="481" spans="1:8" x14ac:dyDescent="0.2">
      <c r="A481">
        <v>2</v>
      </c>
      <c r="B481">
        <v>99</v>
      </c>
      <c r="C481">
        <v>94</v>
      </c>
      <c r="D481">
        <v>2008</v>
      </c>
      <c r="E481">
        <v>1</v>
      </c>
      <c r="F481">
        <v>93</v>
      </c>
      <c r="G481">
        <v>21132</v>
      </c>
      <c r="H481">
        <v>1</v>
      </c>
    </row>
    <row r="482" spans="1:8" x14ac:dyDescent="0.2">
      <c r="A482">
        <v>2</v>
      </c>
      <c r="B482">
        <v>99</v>
      </c>
      <c r="C482">
        <v>94</v>
      </c>
      <c r="D482">
        <v>2008</v>
      </c>
      <c r="E482">
        <v>2</v>
      </c>
      <c r="F482">
        <v>93</v>
      </c>
      <c r="G482">
        <v>0</v>
      </c>
      <c r="H482">
        <v>0</v>
      </c>
    </row>
    <row r="483" spans="1:8" x14ac:dyDescent="0.2">
      <c r="A483">
        <v>2</v>
      </c>
      <c r="B483">
        <v>99</v>
      </c>
      <c r="C483">
        <v>94</v>
      </c>
      <c r="D483">
        <v>2008</v>
      </c>
      <c r="E483">
        <v>3</v>
      </c>
      <c r="F483">
        <v>89</v>
      </c>
      <c r="G483">
        <v>2377</v>
      </c>
      <c r="H483">
        <v>1</v>
      </c>
    </row>
    <row r="484" spans="1:8" x14ac:dyDescent="0.2">
      <c r="A484">
        <v>2</v>
      </c>
      <c r="B484">
        <v>99</v>
      </c>
      <c r="C484">
        <v>94</v>
      </c>
      <c r="D484">
        <v>2008</v>
      </c>
      <c r="E484">
        <v>4</v>
      </c>
      <c r="F484">
        <v>85</v>
      </c>
      <c r="G484">
        <v>2350</v>
      </c>
      <c r="H484">
        <v>1</v>
      </c>
    </row>
    <row r="485" spans="1:8" x14ac:dyDescent="0.2">
      <c r="A485">
        <v>2</v>
      </c>
      <c r="B485">
        <v>99</v>
      </c>
      <c r="C485">
        <v>94</v>
      </c>
      <c r="D485">
        <v>2009</v>
      </c>
      <c r="E485">
        <v>1</v>
      </c>
      <c r="F485">
        <v>82</v>
      </c>
      <c r="G485">
        <v>12910</v>
      </c>
      <c r="H485">
        <v>1</v>
      </c>
    </row>
    <row r="486" spans="1:8" x14ac:dyDescent="0.2">
      <c r="A486">
        <v>4</v>
      </c>
      <c r="B486">
        <v>99</v>
      </c>
      <c r="C486">
        <v>94</v>
      </c>
      <c r="D486">
        <v>2004</v>
      </c>
      <c r="E486">
        <v>1</v>
      </c>
      <c r="F486">
        <v>557</v>
      </c>
      <c r="G486">
        <v>74527</v>
      </c>
      <c r="H486">
        <v>32</v>
      </c>
    </row>
    <row r="487" spans="1:8" x14ac:dyDescent="0.2">
      <c r="A487">
        <v>4</v>
      </c>
      <c r="B487">
        <v>99</v>
      </c>
      <c r="C487">
        <v>94</v>
      </c>
      <c r="D487">
        <v>2004</v>
      </c>
      <c r="E487">
        <v>2</v>
      </c>
      <c r="F487">
        <v>535</v>
      </c>
      <c r="G487">
        <v>87968</v>
      </c>
      <c r="H487">
        <v>37</v>
      </c>
    </row>
    <row r="488" spans="1:8" x14ac:dyDescent="0.2">
      <c r="A488">
        <v>4</v>
      </c>
      <c r="B488">
        <v>99</v>
      </c>
      <c r="C488">
        <v>94</v>
      </c>
      <c r="D488">
        <v>2004</v>
      </c>
      <c r="E488">
        <v>3</v>
      </c>
      <c r="F488">
        <v>517</v>
      </c>
      <c r="G488">
        <v>93765</v>
      </c>
      <c r="H488">
        <v>26</v>
      </c>
    </row>
    <row r="489" spans="1:8" x14ac:dyDescent="0.2">
      <c r="A489">
        <v>4</v>
      </c>
      <c r="B489">
        <v>99</v>
      </c>
      <c r="C489">
        <v>94</v>
      </c>
      <c r="D489">
        <v>2004</v>
      </c>
      <c r="E489">
        <v>4</v>
      </c>
      <c r="F489">
        <v>496</v>
      </c>
      <c r="G489">
        <v>238234</v>
      </c>
      <c r="H489">
        <v>19</v>
      </c>
    </row>
    <row r="490" spans="1:8" x14ac:dyDescent="0.2">
      <c r="A490">
        <v>4</v>
      </c>
      <c r="B490">
        <v>99</v>
      </c>
      <c r="C490">
        <v>94</v>
      </c>
      <c r="D490">
        <v>2005</v>
      </c>
      <c r="E490">
        <v>1</v>
      </c>
      <c r="F490">
        <v>486</v>
      </c>
      <c r="G490">
        <v>147726</v>
      </c>
      <c r="H490">
        <v>40</v>
      </c>
    </row>
    <row r="491" spans="1:8" x14ac:dyDescent="0.2">
      <c r="A491">
        <v>4</v>
      </c>
      <c r="B491">
        <v>99</v>
      </c>
      <c r="C491">
        <v>94</v>
      </c>
      <c r="D491">
        <v>2005</v>
      </c>
      <c r="E491">
        <v>2</v>
      </c>
      <c r="F491">
        <v>461</v>
      </c>
      <c r="G491">
        <v>66337</v>
      </c>
      <c r="H491">
        <v>23</v>
      </c>
    </row>
    <row r="492" spans="1:8" x14ac:dyDescent="0.2">
      <c r="A492">
        <v>4</v>
      </c>
      <c r="B492">
        <v>99</v>
      </c>
      <c r="C492">
        <v>94</v>
      </c>
      <c r="D492">
        <v>2005</v>
      </c>
      <c r="E492">
        <v>3</v>
      </c>
      <c r="F492">
        <v>443</v>
      </c>
      <c r="G492">
        <v>50962</v>
      </c>
      <c r="H492">
        <v>19</v>
      </c>
    </row>
    <row r="493" spans="1:8" x14ac:dyDescent="0.2">
      <c r="A493">
        <v>4</v>
      </c>
      <c r="B493">
        <v>99</v>
      </c>
      <c r="C493">
        <v>94</v>
      </c>
      <c r="D493">
        <v>2005</v>
      </c>
      <c r="E493">
        <v>4</v>
      </c>
      <c r="F493">
        <v>416</v>
      </c>
      <c r="G493">
        <v>190948</v>
      </c>
      <c r="H493">
        <v>14</v>
      </c>
    </row>
    <row r="494" spans="1:8" x14ac:dyDescent="0.2">
      <c r="A494">
        <v>4</v>
      </c>
      <c r="B494">
        <v>99</v>
      </c>
      <c r="C494">
        <v>94</v>
      </c>
      <c r="D494">
        <v>2006</v>
      </c>
      <c r="E494">
        <v>1</v>
      </c>
      <c r="F494">
        <v>395</v>
      </c>
      <c r="G494">
        <v>90586</v>
      </c>
      <c r="H494">
        <v>30</v>
      </c>
    </row>
    <row r="495" spans="1:8" x14ac:dyDescent="0.2">
      <c r="A495">
        <v>4</v>
      </c>
      <c r="B495">
        <v>99</v>
      </c>
      <c r="C495">
        <v>94</v>
      </c>
      <c r="D495">
        <v>2006</v>
      </c>
      <c r="E495">
        <v>2</v>
      </c>
      <c r="F495">
        <v>371</v>
      </c>
      <c r="G495">
        <v>95293</v>
      </c>
      <c r="H495">
        <v>23</v>
      </c>
    </row>
    <row r="496" spans="1:8" x14ac:dyDescent="0.2">
      <c r="A496">
        <v>4</v>
      </c>
      <c r="B496">
        <v>99</v>
      </c>
      <c r="C496">
        <v>94</v>
      </c>
      <c r="D496">
        <v>2006</v>
      </c>
      <c r="E496">
        <v>3</v>
      </c>
      <c r="F496">
        <v>355</v>
      </c>
      <c r="G496">
        <v>26291</v>
      </c>
      <c r="H496">
        <v>9</v>
      </c>
    </row>
    <row r="497" spans="1:8" x14ac:dyDescent="0.2">
      <c r="A497">
        <v>4</v>
      </c>
      <c r="B497">
        <v>99</v>
      </c>
      <c r="C497">
        <v>94</v>
      </c>
      <c r="D497">
        <v>2006</v>
      </c>
      <c r="E497">
        <v>4</v>
      </c>
      <c r="F497">
        <v>336</v>
      </c>
      <c r="G497">
        <v>25981</v>
      </c>
      <c r="H497">
        <v>11</v>
      </c>
    </row>
    <row r="498" spans="1:8" x14ac:dyDescent="0.2">
      <c r="A498">
        <v>4</v>
      </c>
      <c r="B498">
        <v>99</v>
      </c>
      <c r="C498">
        <v>94</v>
      </c>
      <c r="D498">
        <v>2007</v>
      </c>
      <c r="E498">
        <v>1</v>
      </c>
      <c r="F498">
        <v>324</v>
      </c>
      <c r="G498">
        <v>49275</v>
      </c>
      <c r="H498">
        <v>11</v>
      </c>
    </row>
    <row r="499" spans="1:8" x14ac:dyDescent="0.2">
      <c r="A499">
        <v>4</v>
      </c>
      <c r="B499">
        <v>99</v>
      </c>
      <c r="C499">
        <v>94</v>
      </c>
      <c r="D499">
        <v>2007</v>
      </c>
      <c r="E499">
        <v>2</v>
      </c>
      <c r="F499">
        <v>308</v>
      </c>
      <c r="G499">
        <v>100063</v>
      </c>
      <c r="H499">
        <v>23</v>
      </c>
    </row>
    <row r="500" spans="1:8" x14ac:dyDescent="0.2">
      <c r="A500">
        <v>4</v>
      </c>
      <c r="B500">
        <v>99</v>
      </c>
      <c r="C500">
        <v>94</v>
      </c>
      <c r="D500">
        <v>2007</v>
      </c>
      <c r="E500">
        <v>3</v>
      </c>
      <c r="F500">
        <v>301</v>
      </c>
      <c r="G500">
        <v>219789</v>
      </c>
      <c r="H500">
        <v>13</v>
      </c>
    </row>
    <row r="501" spans="1:8" x14ac:dyDescent="0.2">
      <c r="A501">
        <v>4</v>
      </c>
      <c r="B501">
        <v>99</v>
      </c>
      <c r="C501">
        <v>94</v>
      </c>
      <c r="D501">
        <v>2007</v>
      </c>
      <c r="E501">
        <v>4</v>
      </c>
      <c r="F501">
        <v>312</v>
      </c>
      <c r="G501">
        <v>214115</v>
      </c>
      <c r="H501">
        <v>22</v>
      </c>
    </row>
    <row r="502" spans="1:8" x14ac:dyDescent="0.2">
      <c r="A502">
        <v>4</v>
      </c>
      <c r="B502">
        <v>99</v>
      </c>
      <c r="C502">
        <v>94</v>
      </c>
      <c r="D502">
        <v>2008</v>
      </c>
      <c r="E502">
        <v>1</v>
      </c>
      <c r="F502">
        <v>298</v>
      </c>
      <c r="G502">
        <v>361477</v>
      </c>
      <c r="H502">
        <v>40</v>
      </c>
    </row>
    <row r="503" spans="1:8" x14ac:dyDescent="0.2">
      <c r="A503">
        <v>4</v>
      </c>
      <c r="B503">
        <v>99</v>
      </c>
      <c r="C503">
        <v>94</v>
      </c>
      <c r="D503">
        <v>2008</v>
      </c>
      <c r="E503">
        <v>2</v>
      </c>
      <c r="F503">
        <v>288</v>
      </c>
      <c r="G503">
        <v>53383</v>
      </c>
      <c r="H503">
        <v>12</v>
      </c>
    </row>
    <row r="504" spans="1:8" x14ac:dyDescent="0.2">
      <c r="A504">
        <v>4</v>
      </c>
      <c r="B504">
        <v>99</v>
      </c>
      <c r="C504">
        <v>94</v>
      </c>
      <c r="D504">
        <v>2008</v>
      </c>
      <c r="E504">
        <v>3</v>
      </c>
      <c r="F504">
        <v>280</v>
      </c>
      <c r="G504">
        <v>64402</v>
      </c>
      <c r="H504">
        <v>9</v>
      </c>
    </row>
    <row r="505" spans="1:8" x14ac:dyDescent="0.2">
      <c r="A505">
        <v>4</v>
      </c>
      <c r="B505">
        <v>99</v>
      </c>
      <c r="C505">
        <v>94</v>
      </c>
      <c r="D505">
        <v>2008</v>
      </c>
      <c r="E505">
        <v>4</v>
      </c>
      <c r="F505">
        <v>272</v>
      </c>
      <c r="G505">
        <v>115181</v>
      </c>
      <c r="H505">
        <v>11</v>
      </c>
    </row>
    <row r="506" spans="1:8" x14ac:dyDescent="0.2">
      <c r="A506">
        <v>4</v>
      </c>
      <c r="B506">
        <v>99</v>
      </c>
      <c r="C506">
        <v>94</v>
      </c>
      <c r="D506">
        <v>2009</v>
      </c>
      <c r="E506">
        <v>1</v>
      </c>
      <c r="F506">
        <v>259</v>
      </c>
      <c r="G506">
        <v>53608</v>
      </c>
      <c r="H506">
        <v>13</v>
      </c>
    </row>
    <row r="507" spans="1:8" x14ac:dyDescent="0.2">
      <c r="A507">
        <v>90</v>
      </c>
      <c r="B507">
        <v>99</v>
      </c>
      <c r="C507">
        <v>94</v>
      </c>
      <c r="D507">
        <v>2004</v>
      </c>
      <c r="E507">
        <v>1</v>
      </c>
      <c r="F507">
        <v>59286</v>
      </c>
      <c r="G507">
        <v>19534114</v>
      </c>
      <c r="H507">
        <v>4529</v>
      </c>
    </row>
    <row r="508" spans="1:8" x14ac:dyDescent="0.2">
      <c r="A508">
        <v>90</v>
      </c>
      <c r="B508">
        <v>99</v>
      </c>
      <c r="C508">
        <v>94</v>
      </c>
      <c r="D508">
        <v>2004</v>
      </c>
      <c r="E508">
        <v>2</v>
      </c>
      <c r="F508">
        <v>58250</v>
      </c>
      <c r="G508">
        <v>19909930</v>
      </c>
      <c r="H508">
        <v>4367</v>
      </c>
    </row>
    <row r="509" spans="1:8" x14ac:dyDescent="0.2">
      <c r="A509">
        <v>90</v>
      </c>
      <c r="B509">
        <v>99</v>
      </c>
      <c r="C509">
        <v>94</v>
      </c>
      <c r="D509">
        <v>2004</v>
      </c>
      <c r="E509">
        <v>3</v>
      </c>
      <c r="F509">
        <v>57569</v>
      </c>
      <c r="G509">
        <v>18251899</v>
      </c>
      <c r="H509">
        <v>4871</v>
      </c>
    </row>
    <row r="510" spans="1:8" x14ac:dyDescent="0.2">
      <c r="A510">
        <v>90</v>
      </c>
      <c r="B510">
        <v>99</v>
      </c>
      <c r="C510">
        <v>94</v>
      </c>
      <c r="D510">
        <v>2004</v>
      </c>
      <c r="E510">
        <v>4</v>
      </c>
      <c r="F510">
        <v>56932</v>
      </c>
      <c r="G510">
        <v>19260377</v>
      </c>
      <c r="H510">
        <v>4298</v>
      </c>
    </row>
    <row r="511" spans="1:8" x14ac:dyDescent="0.2">
      <c r="A511">
        <v>90</v>
      </c>
      <c r="B511">
        <v>99</v>
      </c>
      <c r="C511">
        <v>94</v>
      </c>
      <c r="D511">
        <v>2005</v>
      </c>
      <c r="E511">
        <v>1</v>
      </c>
      <c r="F511">
        <v>56429</v>
      </c>
      <c r="G511">
        <v>17237098</v>
      </c>
      <c r="H511">
        <v>3420</v>
      </c>
    </row>
    <row r="512" spans="1:8" x14ac:dyDescent="0.2">
      <c r="A512">
        <v>90</v>
      </c>
      <c r="B512">
        <v>99</v>
      </c>
      <c r="C512">
        <v>94</v>
      </c>
      <c r="D512">
        <v>2005</v>
      </c>
      <c r="E512">
        <v>2</v>
      </c>
      <c r="F512">
        <v>56030</v>
      </c>
      <c r="G512">
        <v>14557270</v>
      </c>
      <c r="H512">
        <v>3114</v>
      </c>
    </row>
    <row r="513" spans="1:8" x14ac:dyDescent="0.2">
      <c r="A513">
        <v>90</v>
      </c>
      <c r="B513">
        <v>99</v>
      </c>
      <c r="C513">
        <v>94</v>
      </c>
      <c r="D513">
        <v>2005</v>
      </c>
      <c r="E513">
        <v>3</v>
      </c>
      <c r="F513">
        <v>55461</v>
      </c>
      <c r="G513">
        <v>19739832</v>
      </c>
      <c r="H513">
        <v>3962</v>
      </c>
    </row>
    <row r="514" spans="1:8" x14ac:dyDescent="0.2">
      <c r="A514">
        <v>90</v>
      </c>
      <c r="B514">
        <v>99</v>
      </c>
      <c r="C514">
        <v>94</v>
      </c>
      <c r="D514">
        <v>2005</v>
      </c>
      <c r="E514">
        <v>4</v>
      </c>
      <c r="F514">
        <v>54973</v>
      </c>
      <c r="G514">
        <v>50764378</v>
      </c>
      <c r="H514">
        <v>12040</v>
      </c>
    </row>
    <row r="515" spans="1:8" x14ac:dyDescent="0.2">
      <c r="A515">
        <v>90</v>
      </c>
      <c r="B515">
        <v>99</v>
      </c>
      <c r="C515">
        <v>94</v>
      </c>
      <c r="D515">
        <v>2006</v>
      </c>
      <c r="E515">
        <v>1</v>
      </c>
      <c r="F515">
        <v>54548</v>
      </c>
      <c r="G515">
        <v>32715199</v>
      </c>
      <c r="H515">
        <v>6237</v>
      </c>
    </row>
    <row r="516" spans="1:8" x14ac:dyDescent="0.2">
      <c r="A516">
        <v>90</v>
      </c>
      <c r="B516">
        <v>99</v>
      </c>
      <c r="C516">
        <v>94</v>
      </c>
      <c r="D516">
        <v>2006</v>
      </c>
      <c r="E516">
        <v>2</v>
      </c>
      <c r="F516">
        <v>54267</v>
      </c>
      <c r="G516">
        <v>23284646</v>
      </c>
      <c r="H516">
        <v>4657</v>
      </c>
    </row>
    <row r="517" spans="1:8" x14ac:dyDescent="0.2">
      <c r="A517">
        <v>90</v>
      </c>
      <c r="B517">
        <v>99</v>
      </c>
      <c r="C517">
        <v>94</v>
      </c>
      <c r="D517">
        <v>2006</v>
      </c>
      <c r="E517">
        <v>3</v>
      </c>
      <c r="F517">
        <v>53980</v>
      </c>
      <c r="G517">
        <v>21219613</v>
      </c>
      <c r="H517">
        <v>4963</v>
      </c>
    </row>
    <row r="518" spans="1:8" x14ac:dyDescent="0.2">
      <c r="A518">
        <v>90</v>
      </c>
      <c r="B518">
        <v>99</v>
      </c>
      <c r="C518">
        <v>94</v>
      </c>
      <c r="D518">
        <v>2006</v>
      </c>
      <c r="E518">
        <v>4</v>
      </c>
      <c r="F518">
        <v>54565</v>
      </c>
      <c r="G518">
        <v>22006714</v>
      </c>
      <c r="H518">
        <v>5556</v>
      </c>
    </row>
    <row r="519" spans="1:8" x14ac:dyDescent="0.2">
      <c r="A519">
        <v>90</v>
      </c>
      <c r="B519">
        <v>99</v>
      </c>
      <c r="C519">
        <v>94</v>
      </c>
      <c r="D519">
        <v>2007</v>
      </c>
      <c r="E519">
        <v>1</v>
      </c>
      <c r="F519">
        <v>54167</v>
      </c>
      <c r="G519">
        <v>17748599</v>
      </c>
      <c r="H519">
        <v>3276</v>
      </c>
    </row>
    <row r="520" spans="1:8" x14ac:dyDescent="0.2">
      <c r="A520">
        <v>90</v>
      </c>
      <c r="B520">
        <v>99</v>
      </c>
      <c r="C520">
        <v>94</v>
      </c>
      <c r="D520">
        <v>2007</v>
      </c>
      <c r="E520">
        <v>2</v>
      </c>
      <c r="F520">
        <v>53963</v>
      </c>
      <c r="G520">
        <v>17583212</v>
      </c>
      <c r="H520">
        <v>3255</v>
      </c>
    </row>
    <row r="521" spans="1:8" x14ac:dyDescent="0.2">
      <c r="A521">
        <v>90</v>
      </c>
      <c r="B521">
        <v>99</v>
      </c>
      <c r="C521">
        <v>94</v>
      </c>
      <c r="D521">
        <v>2007</v>
      </c>
      <c r="E521">
        <v>3</v>
      </c>
      <c r="F521">
        <v>53888</v>
      </c>
      <c r="G521">
        <v>24266934</v>
      </c>
      <c r="H521">
        <v>4205</v>
      </c>
    </row>
    <row r="522" spans="1:8" x14ac:dyDescent="0.2">
      <c r="A522">
        <v>90</v>
      </c>
      <c r="B522">
        <v>99</v>
      </c>
      <c r="C522">
        <v>94</v>
      </c>
      <c r="D522">
        <v>2007</v>
      </c>
      <c r="E522">
        <v>4</v>
      </c>
      <c r="F522">
        <v>56986</v>
      </c>
      <c r="G522">
        <v>17997726</v>
      </c>
      <c r="H522">
        <v>2869</v>
      </c>
    </row>
    <row r="523" spans="1:8" x14ac:dyDescent="0.2">
      <c r="A523">
        <v>90</v>
      </c>
      <c r="B523">
        <v>99</v>
      </c>
      <c r="C523">
        <v>94</v>
      </c>
      <c r="D523">
        <v>2008</v>
      </c>
      <c r="E523">
        <v>1</v>
      </c>
      <c r="F523">
        <v>56138</v>
      </c>
      <c r="G523">
        <v>19706824</v>
      </c>
      <c r="H523">
        <v>3991</v>
      </c>
    </row>
    <row r="524" spans="1:8" x14ac:dyDescent="0.2">
      <c r="A524">
        <v>90</v>
      </c>
      <c r="B524">
        <v>99</v>
      </c>
      <c r="C524">
        <v>94</v>
      </c>
      <c r="D524">
        <v>2008</v>
      </c>
      <c r="E524">
        <v>2</v>
      </c>
      <c r="F524">
        <v>55743</v>
      </c>
      <c r="G524">
        <v>19072640</v>
      </c>
      <c r="H524">
        <v>3789</v>
      </c>
    </row>
    <row r="525" spans="1:8" x14ac:dyDescent="0.2">
      <c r="A525">
        <v>90</v>
      </c>
      <c r="B525">
        <v>99</v>
      </c>
      <c r="C525">
        <v>94</v>
      </c>
      <c r="D525">
        <v>2008</v>
      </c>
      <c r="E525">
        <v>3</v>
      </c>
      <c r="F525">
        <v>55860</v>
      </c>
      <c r="G525">
        <v>21731131</v>
      </c>
      <c r="H525">
        <v>5670</v>
      </c>
    </row>
    <row r="526" spans="1:8" x14ac:dyDescent="0.2">
      <c r="A526">
        <v>90</v>
      </c>
      <c r="B526">
        <v>99</v>
      </c>
      <c r="C526">
        <v>94</v>
      </c>
      <c r="D526">
        <v>2008</v>
      </c>
      <c r="E526">
        <v>4</v>
      </c>
      <c r="F526">
        <v>55641</v>
      </c>
      <c r="G526">
        <v>22014901</v>
      </c>
      <c r="H526">
        <v>5344</v>
      </c>
    </row>
    <row r="527" spans="1:8" x14ac:dyDescent="0.2">
      <c r="A527">
        <v>90</v>
      </c>
      <c r="B527">
        <v>99</v>
      </c>
      <c r="C527">
        <v>94</v>
      </c>
      <c r="D527">
        <v>2009</v>
      </c>
      <c r="E527">
        <v>1</v>
      </c>
      <c r="F527">
        <v>54349</v>
      </c>
      <c r="G527">
        <v>23804741</v>
      </c>
      <c r="H527">
        <v>6628</v>
      </c>
    </row>
    <row r="529" spans="1:8" x14ac:dyDescent="0.2">
      <c r="A529" t="s">
        <v>1121</v>
      </c>
    </row>
    <row r="530" spans="1:8" x14ac:dyDescent="0.2">
      <c r="A530" t="s">
        <v>1109</v>
      </c>
      <c r="B530" t="s">
        <v>1110</v>
      </c>
      <c r="C530" t="s">
        <v>1111</v>
      </c>
      <c r="D530" t="s">
        <v>0</v>
      </c>
      <c r="E530" t="s">
        <v>5</v>
      </c>
      <c r="F530" t="s">
        <v>83</v>
      </c>
      <c r="G530" t="s">
        <v>85</v>
      </c>
      <c r="H530" t="s">
        <v>84</v>
      </c>
    </row>
    <row r="531" spans="1:8" x14ac:dyDescent="0.2">
      <c r="A531">
        <v>2</v>
      </c>
      <c r="B531">
        <v>99</v>
      </c>
      <c r="C531">
        <v>94</v>
      </c>
      <c r="D531">
        <v>2004</v>
      </c>
      <c r="E531">
        <v>1</v>
      </c>
      <c r="F531">
        <v>76</v>
      </c>
      <c r="G531">
        <v>3232</v>
      </c>
      <c r="H531">
        <v>1</v>
      </c>
    </row>
    <row r="532" spans="1:8" x14ac:dyDescent="0.2">
      <c r="A532">
        <v>2</v>
      </c>
      <c r="B532">
        <v>99</v>
      </c>
      <c r="C532">
        <v>94</v>
      </c>
      <c r="D532">
        <v>2004</v>
      </c>
      <c r="E532">
        <v>2</v>
      </c>
      <c r="F532">
        <v>73</v>
      </c>
      <c r="G532">
        <v>5241</v>
      </c>
      <c r="H532">
        <v>1</v>
      </c>
    </row>
    <row r="533" spans="1:8" x14ac:dyDescent="0.2">
      <c r="A533">
        <v>2</v>
      </c>
      <c r="B533">
        <v>99</v>
      </c>
      <c r="C533">
        <v>94</v>
      </c>
      <c r="D533">
        <v>2004</v>
      </c>
      <c r="E533">
        <v>3</v>
      </c>
      <c r="F533">
        <v>70</v>
      </c>
      <c r="G533">
        <v>19986</v>
      </c>
      <c r="H533">
        <v>9</v>
      </c>
    </row>
    <row r="534" spans="1:8" x14ac:dyDescent="0.2">
      <c r="A534">
        <v>2</v>
      </c>
      <c r="B534">
        <v>99</v>
      </c>
      <c r="C534">
        <v>94</v>
      </c>
      <c r="D534">
        <v>2004</v>
      </c>
      <c r="E534">
        <v>4</v>
      </c>
      <c r="F534">
        <v>70</v>
      </c>
      <c r="G534">
        <v>0</v>
      </c>
      <c r="H534">
        <v>0</v>
      </c>
    </row>
    <row r="535" spans="1:8" x14ac:dyDescent="0.2">
      <c r="A535">
        <v>2</v>
      </c>
      <c r="B535">
        <v>99</v>
      </c>
      <c r="C535">
        <v>94</v>
      </c>
      <c r="D535">
        <v>2005</v>
      </c>
      <c r="E535">
        <v>1</v>
      </c>
      <c r="F535">
        <v>68</v>
      </c>
      <c r="G535">
        <v>5593</v>
      </c>
      <c r="H535">
        <v>2</v>
      </c>
    </row>
    <row r="536" spans="1:8" x14ac:dyDescent="0.2">
      <c r="A536">
        <v>2</v>
      </c>
      <c r="B536">
        <v>99</v>
      </c>
      <c r="C536">
        <v>94</v>
      </c>
      <c r="D536">
        <v>2005</v>
      </c>
      <c r="E536">
        <v>2</v>
      </c>
      <c r="F536">
        <v>66</v>
      </c>
      <c r="G536">
        <v>629</v>
      </c>
      <c r="H536">
        <v>1</v>
      </c>
    </row>
    <row r="537" spans="1:8" x14ac:dyDescent="0.2">
      <c r="A537">
        <v>2</v>
      </c>
      <c r="B537">
        <v>99</v>
      </c>
      <c r="C537">
        <v>94</v>
      </c>
      <c r="D537">
        <v>2005</v>
      </c>
      <c r="E537">
        <v>3</v>
      </c>
      <c r="F537">
        <v>64</v>
      </c>
      <c r="G537">
        <v>2201</v>
      </c>
      <c r="H537">
        <v>3</v>
      </c>
    </row>
    <row r="538" spans="1:8" x14ac:dyDescent="0.2">
      <c r="A538">
        <v>2</v>
      </c>
      <c r="B538">
        <v>99</v>
      </c>
      <c r="C538">
        <v>94</v>
      </c>
      <c r="D538">
        <v>2005</v>
      </c>
      <c r="E538">
        <v>4</v>
      </c>
      <c r="F538">
        <v>69</v>
      </c>
      <c r="G538">
        <v>1894</v>
      </c>
      <c r="H538">
        <v>2</v>
      </c>
    </row>
    <row r="539" spans="1:8" x14ac:dyDescent="0.2">
      <c r="A539">
        <v>2</v>
      </c>
      <c r="B539">
        <v>99</v>
      </c>
      <c r="C539">
        <v>94</v>
      </c>
      <c r="D539">
        <v>2006</v>
      </c>
      <c r="E539">
        <v>1</v>
      </c>
      <c r="F539">
        <v>78</v>
      </c>
      <c r="G539">
        <v>16026</v>
      </c>
      <c r="H539">
        <v>3</v>
      </c>
    </row>
    <row r="540" spans="1:8" x14ac:dyDescent="0.2">
      <c r="A540">
        <v>2</v>
      </c>
      <c r="B540">
        <v>99</v>
      </c>
      <c r="C540">
        <v>94</v>
      </c>
      <c r="D540">
        <v>2006</v>
      </c>
      <c r="E540">
        <v>2</v>
      </c>
      <c r="F540">
        <v>76</v>
      </c>
      <c r="G540">
        <v>0</v>
      </c>
      <c r="H540">
        <v>0</v>
      </c>
    </row>
    <row r="541" spans="1:8" x14ac:dyDescent="0.2">
      <c r="A541">
        <v>2</v>
      </c>
      <c r="B541">
        <v>99</v>
      </c>
      <c r="C541">
        <v>94</v>
      </c>
      <c r="D541">
        <v>2006</v>
      </c>
      <c r="E541">
        <v>3</v>
      </c>
      <c r="F541">
        <v>81</v>
      </c>
      <c r="G541">
        <v>99428</v>
      </c>
      <c r="H541">
        <v>12</v>
      </c>
    </row>
    <row r="542" spans="1:8" x14ac:dyDescent="0.2">
      <c r="A542">
        <v>2</v>
      </c>
      <c r="B542">
        <v>99</v>
      </c>
      <c r="C542">
        <v>94</v>
      </c>
      <c r="D542">
        <v>2006</v>
      </c>
      <c r="E542">
        <v>4</v>
      </c>
      <c r="F542">
        <v>89</v>
      </c>
      <c r="G542">
        <v>12011</v>
      </c>
      <c r="H542">
        <v>1</v>
      </c>
    </row>
    <row r="543" spans="1:8" x14ac:dyDescent="0.2">
      <c r="A543">
        <v>2</v>
      </c>
      <c r="B543">
        <v>99</v>
      </c>
      <c r="C543">
        <v>94</v>
      </c>
      <c r="D543">
        <v>2007</v>
      </c>
      <c r="E543">
        <v>1</v>
      </c>
      <c r="F543">
        <v>83</v>
      </c>
      <c r="G543">
        <v>5466</v>
      </c>
      <c r="H543">
        <v>2</v>
      </c>
    </row>
    <row r="544" spans="1:8" x14ac:dyDescent="0.2">
      <c r="A544">
        <v>2</v>
      </c>
      <c r="B544">
        <v>99</v>
      </c>
      <c r="C544">
        <v>94</v>
      </c>
      <c r="D544">
        <v>2007</v>
      </c>
      <c r="E544">
        <v>2</v>
      </c>
      <c r="F544">
        <v>84</v>
      </c>
      <c r="G544">
        <v>3567</v>
      </c>
      <c r="H544">
        <v>1</v>
      </c>
    </row>
    <row r="545" spans="1:8" x14ac:dyDescent="0.2">
      <c r="A545">
        <v>2</v>
      </c>
      <c r="B545">
        <v>99</v>
      </c>
      <c r="C545">
        <v>94</v>
      </c>
      <c r="D545">
        <v>2007</v>
      </c>
      <c r="E545">
        <v>3</v>
      </c>
      <c r="F545">
        <v>87</v>
      </c>
      <c r="G545">
        <v>14666</v>
      </c>
      <c r="H545">
        <v>3</v>
      </c>
    </row>
    <row r="546" spans="1:8" x14ac:dyDescent="0.2">
      <c r="A546">
        <v>2</v>
      </c>
      <c r="B546">
        <v>99</v>
      </c>
      <c r="C546">
        <v>94</v>
      </c>
      <c r="D546">
        <v>2007</v>
      </c>
      <c r="E546">
        <v>4</v>
      </c>
      <c r="F546">
        <v>94</v>
      </c>
      <c r="G546">
        <v>5814</v>
      </c>
      <c r="H546">
        <v>3</v>
      </c>
    </row>
    <row r="547" spans="1:8" x14ac:dyDescent="0.2">
      <c r="A547">
        <v>2</v>
      </c>
      <c r="B547">
        <v>99</v>
      </c>
      <c r="C547">
        <v>94</v>
      </c>
      <c r="D547">
        <v>2008</v>
      </c>
      <c r="E547">
        <v>1</v>
      </c>
      <c r="F547">
        <v>93</v>
      </c>
      <c r="G547">
        <v>21132</v>
      </c>
      <c r="H547">
        <v>1</v>
      </c>
    </row>
    <row r="548" spans="1:8" x14ac:dyDescent="0.2">
      <c r="A548">
        <v>2</v>
      </c>
      <c r="B548">
        <v>99</v>
      </c>
      <c r="C548">
        <v>94</v>
      </c>
      <c r="D548">
        <v>2008</v>
      </c>
      <c r="E548">
        <v>2</v>
      </c>
      <c r="F548">
        <v>93</v>
      </c>
      <c r="G548">
        <v>0</v>
      </c>
      <c r="H548">
        <v>0</v>
      </c>
    </row>
    <row r="549" spans="1:8" x14ac:dyDescent="0.2">
      <c r="A549">
        <v>2</v>
      </c>
      <c r="B549">
        <v>99</v>
      </c>
      <c r="C549">
        <v>94</v>
      </c>
      <c r="D549">
        <v>2008</v>
      </c>
      <c r="E549">
        <v>3</v>
      </c>
      <c r="F549">
        <v>89</v>
      </c>
      <c r="G549">
        <v>2377</v>
      </c>
      <c r="H549">
        <v>1</v>
      </c>
    </row>
    <row r="550" spans="1:8" x14ac:dyDescent="0.2">
      <c r="A550">
        <v>2</v>
      </c>
      <c r="B550">
        <v>99</v>
      </c>
      <c r="C550">
        <v>94</v>
      </c>
      <c r="D550">
        <v>2008</v>
      </c>
      <c r="E550">
        <v>4</v>
      </c>
      <c r="F550">
        <v>85</v>
      </c>
      <c r="G550">
        <v>2350</v>
      </c>
      <c r="H550">
        <v>1</v>
      </c>
    </row>
    <row r="551" spans="1:8" x14ac:dyDescent="0.2">
      <c r="A551">
        <v>2</v>
      </c>
      <c r="B551">
        <v>99</v>
      </c>
      <c r="C551">
        <v>94</v>
      </c>
      <c r="D551">
        <v>2009</v>
      </c>
      <c r="E551">
        <v>1</v>
      </c>
      <c r="F551">
        <v>82</v>
      </c>
      <c r="G551">
        <v>12910</v>
      </c>
      <c r="H551">
        <v>1</v>
      </c>
    </row>
    <row r="552" spans="1:8" x14ac:dyDescent="0.2">
      <c r="A552">
        <v>4</v>
      </c>
      <c r="B552">
        <v>99</v>
      </c>
      <c r="C552">
        <v>94</v>
      </c>
      <c r="D552">
        <v>2004</v>
      </c>
      <c r="E552">
        <v>1</v>
      </c>
      <c r="F552">
        <v>557</v>
      </c>
      <c r="G552">
        <v>68361</v>
      </c>
      <c r="H552">
        <v>26</v>
      </c>
    </row>
    <row r="553" spans="1:8" x14ac:dyDescent="0.2">
      <c r="A553">
        <v>4</v>
      </c>
      <c r="B553">
        <v>99</v>
      </c>
      <c r="C553">
        <v>94</v>
      </c>
      <c r="D553">
        <v>2004</v>
      </c>
      <c r="E553">
        <v>2</v>
      </c>
      <c r="F553">
        <v>535</v>
      </c>
      <c r="G553">
        <v>83883</v>
      </c>
      <c r="H553">
        <v>37</v>
      </c>
    </row>
    <row r="554" spans="1:8" x14ac:dyDescent="0.2">
      <c r="A554">
        <v>4</v>
      </c>
      <c r="B554">
        <v>99</v>
      </c>
      <c r="C554">
        <v>94</v>
      </c>
      <c r="D554">
        <v>2004</v>
      </c>
      <c r="E554">
        <v>3</v>
      </c>
      <c r="F554">
        <v>517</v>
      </c>
      <c r="G554">
        <v>93765</v>
      </c>
      <c r="H554">
        <v>26</v>
      </c>
    </row>
    <row r="555" spans="1:8" x14ac:dyDescent="0.2">
      <c r="A555">
        <v>4</v>
      </c>
      <c r="B555">
        <v>99</v>
      </c>
      <c r="C555">
        <v>94</v>
      </c>
      <c r="D555">
        <v>2004</v>
      </c>
      <c r="E555">
        <v>4</v>
      </c>
      <c r="F555">
        <v>496</v>
      </c>
      <c r="G555">
        <v>233308</v>
      </c>
      <c r="H555">
        <v>16</v>
      </c>
    </row>
    <row r="556" spans="1:8" x14ac:dyDescent="0.2">
      <c r="A556">
        <v>4</v>
      </c>
      <c r="B556">
        <v>99</v>
      </c>
      <c r="C556">
        <v>94</v>
      </c>
      <c r="D556">
        <v>2005</v>
      </c>
      <c r="E556">
        <v>1</v>
      </c>
      <c r="F556">
        <v>486</v>
      </c>
      <c r="G556">
        <v>110370</v>
      </c>
      <c r="H556">
        <v>25</v>
      </c>
    </row>
    <row r="557" spans="1:8" x14ac:dyDescent="0.2">
      <c r="A557">
        <v>4</v>
      </c>
      <c r="B557">
        <v>99</v>
      </c>
      <c r="C557">
        <v>94</v>
      </c>
      <c r="D557">
        <v>2005</v>
      </c>
      <c r="E557">
        <v>2</v>
      </c>
      <c r="F557">
        <v>461</v>
      </c>
      <c r="G557">
        <v>63516</v>
      </c>
      <c r="H557">
        <v>21</v>
      </c>
    </row>
    <row r="558" spans="1:8" x14ac:dyDescent="0.2">
      <c r="A558">
        <v>4</v>
      </c>
      <c r="B558">
        <v>99</v>
      </c>
      <c r="C558">
        <v>94</v>
      </c>
      <c r="D558">
        <v>2005</v>
      </c>
      <c r="E558">
        <v>3</v>
      </c>
      <c r="F558">
        <v>443</v>
      </c>
      <c r="G558">
        <v>50962</v>
      </c>
      <c r="H558">
        <v>19</v>
      </c>
    </row>
    <row r="559" spans="1:8" x14ac:dyDescent="0.2">
      <c r="A559">
        <v>4</v>
      </c>
      <c r="B559">
        <v>99</v>
      </c>
      <c r="C559">
        <v>94</v>
      </c>
      <c r="D559">
        <v>2005</v>
      </c>
      <c r="E559">
        <v>4</v>
      </c>
      <c r="F559">
        <v>416</v>
      </c>
      <c r="G559">
        <v>187723</v>
      </c>
      <c r="H559">
        <v>14</v>
      </c>
    </row>
    <row r="560" spans="1:8" x14ac:dyDescent="0.2">
      <c r="A560">
        <v>4</v>
      </c>
      <c r="B560">
        <v>99</v>
      </c>
      <c r="C560">
        <v>94</v>
      </c>
      <c r="D560">
        <v>2006</v>
      </c>
      <c r="E560">
        <v>1</v>
      </c>
      <c r="F560">
        <v>395</v>
      </c>
      <c r="G560">
        <v>74986</v>
      </c>
      <c r="H560">
        <v>17</v>
      </c>
    </row>
    <row r="561" spans="1:8" x14ac:dyDescent="0.2">
      <c r="A561">
        <v>4</v>
      </c>
      <c r="B561">
        <v>99</v>
      </c>
      <c r="C561">
        <v>94</v>
      </c>
      <c r="D561">
        <v>2006</v>
      </c>
      <c r="E561">
        <v>2</v>
      </c>
      <c r="F561">
        <v>371</v>
      </c>
      <c r="G561">
        <v>95293</v>
      </c>
      <c r="H561">
        <v>23</v>
      </c>
    </row>
    <row r="562" spans="1:8" x14ac:dyDescent="0.2">
      <c r="A562">
        <v>4</v>
      </c>
      <c r="B562">
        <v>99</v>
      </c>
      <c r="C562">
        <v>94</v>
      </c>
      <c r="D562">
        <v>2006</v>
      </c>
      <c r="E562">
        <v>3</v>
      </c>
      <c r="F562">
        <v>355</v>
      </c>
      <c r="G562">
        <v>26291</v>
      </c>
      <c r="H562">
        <v>9</v>
      </c>
    </row>
    <row r="563" spans="1:8" x14ac:dyDescent="0.2">
      <c r="A563">
        <v>4</v>
      </c>
      <c r="B563">
        <v>99</v>
      </c>
      <c r="C563">
        <v>94</v>
      </c>
      <c r="D563">
        <v>2006</v>
      </c>
      <c r="E563">
        <v>4</v>
      </c>
      <c r="F563">
        <v>336</v>
      </c>
      <c r="G563">
        <v>25981</v>
      </c>
      <c r="H563">
        <v>11</v>
      </c>
    </row>
    <row r="564" spans="1:8" x14ac:dyDescent="0.2">
      <c r="A564">
        <v>4</v>
      </c>
      <c r="B564">
        <v>99</v>
      </c>
      <c r="C564">
        <v>94</v>
      </c>
      <c r="D564">
        <v>2007</v>
      </c>
      <c r="E564">
        <v>1</v>
      </c>
      <c r="F564">
        <v>324</v>
      </c>
      <c r="G564">
        <v>42371</v>
      </c>
      <c r="H564">
        <v>8</v>
      </c>
    </row>
    <row r="565" spans="1:8" x14ac:dyDescent="0.2">
      <c r="A565">
        <v>4</v>
      </c>
      <c r="B565">
        <v>99</v>
      </c>
      <c r="C565">
        <v>94</v>
      </c>
      <c r="D565">
        <v>2007</v>
      </c>
      <c r="E565">
        <v>2</v>
      </c>
      <c r="F565">
        <v>308</v>
      </c>
      <c r="G565">
        <v>82373</v>
      </c>
      <c r="H565">
        <v>20</v>
      </c>
    </row>
    <row r="566" spans="1:8" x14ac:dyDescent="0.2">
      <c r="A566">
        <v>4</v>
      </c>
      <c r="B566">
        <v>99</v>
      </c>
      <c r="C566">
        <v>94</v>
      </c>
      <c r="D566">
        <v>2007</v>
      </c>
      <c r="E566">
        <v>3</v>
      </c>
      <c r="F566">
        <v>301</v>
      </c>
      <c r="G566">
        <v>215716</v>
      </c>
      <c r="H566">
        <v>13</v>
      </c>
    </row>
    <row r="567" spans="1:8" x14ac:dyDescent="0.2">
      <c r="A567">
        <v>4</v>
      </c>
      <c r="B567">
        <v>99</v>
      </c>
      <c r="C567">
        <v>94</v>
      </c>
      <c r="D567">
        <v>2007</v>
      </c>
      <c r="E567">
        <v>4</v>
      </c>
      <c r="F567">
        <v>312</v>
      </c>
      <c r="G567">
        <v>180358</v>
      </c>
      <c r="H567">
        <v>14</v>
      </c>
    </row>
    <row r="568" spans="1:8" x14ac:dyDescent="0.2">
      <c r="A568">
        <v>4</v>
      </c>
      <c r="B568">
        <v>99</v>
      </c>
      <c r="C568">
        <v>94</v>
      </c>
      <c r="D568">
        <v>2008</v>
      </c>
      <c r="E568">
        <v>1</v>
      </c>
      <c r="F568">
        <v>298</v>
      </c>
      <c r="G568">
        <v>283941</v>
      </c>
      <c r="H568">
        <v>15</v>
      </c>
    </row>
    <row r="569" spans="1:8" x14ac:dyDescent="0.2">
      <c r="A569">
        <v>4</v>
      </c>
      <c r="B569">
        <v>99</v>
      </c>
      <c r="C569">
        <v>94</v>
      </c>
      <c r="D569">
        <v>2008</v>
      </c>
      <c r="E569">
        <v>2</v>
      </c>
      <c r="F569">
        <v>288</v>
      </c>
      <c r="G569">
        <v>44425</v>
      </c>
      <c r="H569">
        <v>10</v>
      </c>
    </row>
    <row r="570" spans="1:8" x14ac:dyDescent="0.2">
      <c r="A570">
        <v>4</v>
      </c>
      <c r="B570">
        <v>99</v>
      </c>
      <c r="C570">
        <v>94</v>
      </c>
      <c r="D570">
        <v>2008</v>
      </c>
      <c r="E570">
        <v>3</v>
      </c>
      <c r="F570">
        <v>280</v>
      </c>
      <c r="G570">
        <v>64402</v>
      </c>
      <c r="H570">
        <v>9</v>
      </c>
    </row>
    <row r="571" spans="1:8" x14ac:dyDescent="0.2">
      <c r="A571">
        <v>4</v>
      </c>
      <c r="B571">
        <v>99</v>
      </c>
      <c r="C571">
        <v>94</v>
      </c>
      <c r="D571">
        <v>2008</v>
      </c>
      <c r="E571">
        <v>4</v>
      </c>
      <c r="F571">
        <v>272</v>
      </c>
      <c r="G571">
        <v>115417</v>
      </c>
      <c r="H571">
        <v>12</v>
      </c>
    </row>
    <row r="572" spans="1:8" x14ac:dyDescent="0.2">
      <c r="A572">
        <v>4</v>
      </c>
      <c r="B572">
        <v>99</v>
      </c>
      <c r="C572">
        <v>94</v>
      </c>
      <c r="D572">
        <v>2009</v>
      </c>
      <c r="E572">
        <v>1</v>
      </c>
      <c r="F572">
        <v>259</v>
      </c>
      <c r="G572">
        <v>53608</v>
      </c>
      <c r="H572">
        <v>13</v>
      </c>
    </row>
    <row r="573" spans="1:8" x14ac:dyDescent="0.2">
      <c r="A573">
        <v>90</v>
      </c>
      <c r="B573">
        <v>99</v>
      </c>
      <c r="C573">
        <v>94</v>
      </c>
      <c r="D573">
        <v>2004</v>
      </c>
      <c r="E573">
        <v>1</v>
      </c>
      <c r="F573">
        <v>59286</v>
      </c>
      <c r="G573">
        <v>17002907</v>
      </c>
      <c r="H573">
        <v>3487</v>
      </c>
    </row>
    <row r="574" spans="1:8" x14ac:dyDescent="0.2">
      <c r="A574">
        <v>90</v>
      </c>
      <c r="B574">
        <v>99</v>
      </c>
      <c r="C574">
        <v>94</v>
      </c>
      <c r="D574">
        <v>2004</v>
      </c>
      <c r="E574">
        <v>2</v>
      </c>
      <c r="F574">
        <v>58250</v>
      </c>
      <c r="G574">
        <v>16828315</v>
      </c>
      <c r="H574">
        <v>3181</v>
      </c>
    </row>
    <row r="575" spans="1:8" x14ac:dyDescent="0.2">
      <c r="A575">
        <v>90</v>
      </c>
      <c r="B575">
        <v>99</v>
      </c>
      <c r="C575">
        <v>94</v>
      </c>
      <c r="D575">
        <v>2004</v>
      </c>
      <c r="E575">
        <v>3</v>
      </c>
      <c r="F575">
        <v>57569</v>
      </c>
      <c r="G575">
        <v>14144902</v>
      </c>
      <c r="H575">
        <v>3427</v>
      </c>
    </row>
    <row r="576" spans="1:8" x14ac:dyDescent="0.2">
      <c r="A576">
        <v>90</v>
      </c>
      <c r="B576">
        <v>99</v>
      </c>
      <c r="C576">
        <v>94</v>
      </c>
      <c r="D576">
        <v>2004</v>
      </c>
      <c r="E576">
        <v>4</v>
      </c>
      <c r="F576">
        <v>56932</v>
      </c>
      <c r="G576">
        <v>13182086</v>
      </c>
      <c r="H576">
        <v>2473</v>
      </c>
    </row>
    <row r="577" spans="1:8" x14ac:dyDescent="0.2">
      <c r="A577">
        <v>90</v>
      </c>
      <c r="B577">
        <v>99</v>
      </c>
      <c r="C577">
        <v>94</v>
      </c>
      <c r="D577">
        <v>2005</v>
      </c>
      <c r="E577">
        <v>1</v>
      </c>
      <c r="F577">
        <v>56429</v>
      </c>
      <c r="G577">
        <v>14553661</v>
      </c>
      <c r="H577">
        <v>2454</v>
      </c>
    </row>
    <row r="578" spans="1:8" x14ac:dyDescent="0.2">
      <c r="A578">
        <v>90</v>
      </c>
      <c r="B578">
        <v>99</v>
      </c>
      <c r="C578">
        <v>94</v>
      </c>
      <c r="D578">
        <v>2005</v>
      </c>
      <c r="E578">
        <v>2</v>
      </c>
      <c r="F578">
        <v>56030</v>
      </c>
      <c r="G578">
        <v>13133404</v>
      </c>
      <c r="H578">
        <v>2654</v>
      </c>
    </row>
    <row r="579" spans="1:8" x14ac:dyDescent="0.2">
      <c r="A579">
        <v>90</v>
      </c>
      <c r="B579">
        <v>99</v>
      </c>
      <c r="C579">
        <v>94</v>
      </c>
      <c r="D579">
        <v>2005</v>
      </c>
      <c r="E579">
        <v>3</v>
      </c>
      <c r="F579">
        <v>55461</v>
      </c>
      <c r="G579">
        <v>14896006</v>
      </c>
      <c r="H579">
        <v>3094</v>
      </c>
    </row>
    <row r="580" spans="1:8" x14ac:dyDescent="0.2">
      <c r="A580">
        <v>90</v>
      </c>
      <c r="B580">
        <v>99</v>
      </c>
      <c r="C580">
        <v>94</v>
      </c>
      <c r="D580">
        <v>2005</v>
      </c>
      <c r="E580">
        <v>4</v>
      </c>
      <c r="F580">
        <v>54973</v>
      </c>
      <c r="G580">
        <v>14384204</v>
      </c>
      <c r="H580">
        <v>2427</v>
      </c>
    </row>
    <row r="581" spans="1:8" x14ac:dyDescent="0.2">
      <c r="A581">
        <v>90</v>
      </c>
      <c r="B581">
        <v>99</v>
      </c>
      <c r="C581">
        <v>94</v>
      </c>
      <c r="D581">
        <v>2006</v>
      </c>
      <c r="E581">
        <v>1</v>
      </c>
      <c r="F581">
        <v>54548</v>
      </c>
      <c r="G581">
        <v>14894896</v>
      </c>
      <c r="H581">
        <v>2433</v>
      </c>
    </row>
    <row r="582" spans="1:8" x14ac:dyDescent="0.2">
      <c r="A582">
        <v>90</v>
      </c>
      <c r="B582">
        <v>99</v>
      </c>
      <c r="C582">
        <v>94</v>
      </c>
      <c r="D582">
        <v>2006</v>
      </c>
      <c r="E582">
        <v>2</v>
      </c>
      <c r="F582">
        <v>54267</v>
      </c>
      <c r="G582">
        <v>12361264</v>
      </c>
      <c r="H582">
        <v>2373</v>
      </c>
    </row>
    <row r="583" spans="1:8" x14ac:dyDescent="0.2">
      <c r="A583">
        <v>90</v>
      </c>
      <c r="B583">
        <v>99</v>
      </c>
      <c r="C583">
        <v>94</v>
      </c>
      <c r="D583">
        <v>2006</v>
      </c>
      <c r="E583">
        <v>3</v>
      </c>
      <c r="F583">
        <v>53980</v>
      </c>
      <c r="G583">
        <v>13005495</v>
      </c>
      <c r="H583">
        <v>2463</v>
      </c>
    </row>
    <row r="584" spans="1:8" x14ac:dyDescent="0.2">
      <c r="A584">
        <v>90</v>
      </c>
      <c r="B584">
        <v>99</v>
      </c>
      <c r="C584">
        <v>94</v>
      </c>
      <c r="D584">
        <v>2006</v>
      </c>
      <c r="E584">
        <v>4</v>
      </c>
      <c r="F584">
        <v>54565</v>
      </c>
      <c r="G584">
        <v>14080571</v>
      </c>
      <c r="H584">
        <v>2169</v>
      </c>
    </row>
    <row r="585" spans="1:8" x14ac:dyDescent="0.2">
      <c r="A585">
        <v>90</v>
      </c>
      <c r="B585">
        <v>99</v>
      </c>
      <c r="C585">
        <v>94</v>
      </c>
      <c r="D585">
        <v>2007</v>
      </c>
      <c r="E585">
        <v>1</v>
      </c>
      <c r="F585">
        <v>54167</v>
      </c>
      <c r="G585">
        <v>14094082</v>
      </c>
      <c r="H585">
        <v>2201</v>
      </c>
    </row>
    <row r="586" spans="1:8" x14ac:dyDescent="0.2">
      <c r="A586">
        <v>90</v>
      </c>
      <c r="B586">
        <v>99</v>
      </c>
      <c r="C586">
        <v>94</v>
      </c>
      <c r="D586">
        <v>2007</v>
      </c>
      <c r="E586">
        <v>2</v>
      </c>
      <c r="F586">
        <v>53963</v>
      </c>
      <c r="G586">
        <v>14175764</v>
      </c>
      <c r="H586">
        <v>2320</v>
      </c>
    </row>
    <row r="587" spans="1:8" x14ac:dyDescent="0.2">
      <c r="A587">
        <v>90</v>
      </c>
      <c r="B587">
        <v>99</v>
      </c>
      <c r="C587">
        <v>94</v>
      </c>
      <c r="D587">
        <v>2007</v>
      </c>
      <c r="E587">
        <v>3</v>
      </c>
      <c r="F587">
        <v>53888</v>
      </c>
      <c r="G587">
        <v>14999065</v>
      </c>
      <c r="H587">
        <v>2520</v>
      </c>
    </row>
    <row r="588" spans="1:8" x14ac:dyDescent="0.2">
      <c r="A588">
        <v>90</v>
      </c>
      <c r="B588">
        <v>99</v>
      </c>
      <c r="C588">
        <v>94</v>
      </c>
      <c r="D588">
        <v>2007</v>
      </c>
      <c r="E588">
        <v>4</v>
      </c>
      <c r="F588">
        <v>56986</v>
      </c>
      <c r="G588">
        <v>14109152</v>
      </c>
      <c r="H588">
        <v>1928</v>
      </c>
    </row>
    <row r="589" spans="1:8" x14ac:dyDescent="0.2">
      <c r="A589">
        <v>90</v>
      </c>
      <c r="B589">
        <v>99</v>
      </c>
      <c r="C589">
        <v>94</v>
      </c>
      <c r="D589">
        <v>2008</v>
      </c>
      <c r="E589">
        <v>1</v>
      </c>
      <c r="F589">
        <v>56138</v>
      </c>
      <c r="G589">
        <v>14243349</v>
      </c>
      <c r="H589">
        <v>2036</v>
      </c>
    </row>
    <row r="590" spans="1:8" x14ac:dyDescent="0.2">
      <c r="A590">
        <v>90</v>
      </c>
      <c r="B590">
        <v>99</v>
      </c>
      <c r="C590">
        <v>94</v>
      </c>
      <c r="D590">
        <v>2008</v>
      </c>
      <c r="E590">
        <v>2</v>
      </c>
      <c r="F590">
        <v>55743</v>
      </c>
      <c r="G590">
        <v>12855468</v>
      </c>
      <c r="H590">
        <v>2101</v>
      </c>
    </row>
    <row r="591" spans="1:8" x14ac:dyDescent="0.2">
      <c r="A591">
        <v>90</v>
      </c>
      <c r="B591">
        <v>99</v>
      </c>
      <c r="C591">
        <v>94</v>
      </c>
      <c r="D591">
        <v>2008</v>
      </c>
      <c r="E591">
        <v>3</v>
      </c>
      <c r="F591">
        <v>55860</v>
      </c>
      <c r="G591">
        <v>11987978</v>
      </c>
      <c r="H591">
        <v>2386</v>
      </c>
    </row>
    <row r="592" spans="1:8" x14ac:dyDescent="0.2">
      <c r="A592">
        <v>90</v>
      </c>
      <c r="B592">
        <v>99</v>
      </c>
      <c r="C592">
        <v>94</v>
      </c>
      <c r="D592">
        <v>2008</v>
      </c>
      <c r="E592">
        <v>4</v>
      </c>
      <c r="F592">
        <v>55641</v>
      </c>
      <c r="G592">
        <v>10945431</v>
      </c>
      <c r="H592">
        <v>1764</v>
      </c>
    </row>
    <row r="593" spans="1:8" x14ac:dyDescent="0.2">
      <c r="A593">
        <v>90</v>
      </c>
      <c r="B593">
        <v>99</v>
      </c>
      <c r="C593">
        <v>94</v>
      </c>
      <c r="D593">
        <v>2009</v>
      </c>
      <c r="E593">
        <v>1</v>
      </c>
      <c r="F593">
        <v>54349</v>
      </c>
      <c r="G593">
        <v>14472019</v>
      </c>
      <c r="H593">
        <v>2229</v>
      </c>
    </row>
  </sheetData>
  <phoneticPr fontId="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25AB-B3E8-4391-965F-E47EC12A74E9}">
  <sheetPr codeName="Sheet5"/>
  <dimension ref="A1:AR505"/>
  <sheetViews>
    <sheetView topLeftCell="I1" workbookViewId="0">
      <selection activeCell="T2" sqref="T2:AI18"/>
    </sheetView>
  </sheetViews>
  <sheetFormatPr defaultRowHeight="12.75" x14ac:dyDescent="0.2"/>
  <cols>
    <col min="10" max="10" width="14.5703125" bestFit="1" customWidth="1"/>
  </cols>
  <sheetData>
    <row r="1" spans="1:44" x14ac:dyDescent="0.2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I1" s="53" t="s">
        <v>37</v>
      </c>
      <c r="K1" t="s">
        <v>82</v>
      </c>
      <c r="L1" t="s">
        <v>593</v>
      </c>
      <c r="M1" t="s">
        <v>594</v>
      </c>
      <c r="N1" t="s">
        <v>595</v>
      </c>
      <c r="P1" t="s">
        <v>24</v>
      </c>
      <c r="S1" t="s">
        <v>1122</v>
      </c>
      <c r="T1" t="str">
        <f>LEFT(Cat,3)&amp; Sheet5!S1</f>
        <v>exc2004 - 4</v>
      </c>
      <c r="U1">
        <f>VLOOKUP(T1,$T$19:$AI$54,2,FALSE)</f>
        <v>245.64089999999999</v>
      </c>
      <c r="V1">
        <f>VLOOKUP(T1,$T$19:$AI$54,3,FALSE)</f>
        <v>4.3277999999999999</v>
      </c>
      <c r="W1">
        <f>VLOOKUP(T1,$T$19:$AI$54,4,FALSE)</f>
        <v>5675.8494000000001</v>
      </c>
      <c r="Y1">
        <f>VLOOKUP(T1,$T$19:$AI$54,6,FALSE)</f>
        <v>61.695500000000003</v>
      </c>
      <c r="Z1">
        <f>VLOOKUP(T1,$T$19:$AI$54,7,FALSE)</f>
        <v>1.9403999999999999</v>
      </c>
      <c r="AA1">
        <f>VLOOKUP(T1,$T$19:$AI$54,8,FALSE)</f>
        <v>3179.569</v>
      </c>
      <c r="AC1">
        <f>VLOOKUP(T1,$T$19:$AI$54,10,FALSE)</f>
        <v>114.5872</v>
      </c>
      <c r="AD1">
        <f>VLOOKUP(T1,$T$19:$AI$54,11,FALSE)</f>
        <v>3.0956999999999999</v>
      </c>
      <c r="AE1">
        <f>VLOOKUP(T1,$T$19:$AI$54,12,FALSE)</f>
        <v>3701.4670999999998</v>
      </c>
      <c r="AG1">
        <f>VLOOKUP(T1,$T$19:$AI$54,14,FALSE)</f>
        <v>263.57089999999999</v>
      </c>
      <c r="AH1">
        <f>VLOOKUP(T1,$T$19:$AI$54,15,FALSE)</f>
        <v>5.4164000000000003</v>
      </c>
      <c r="AI1">
        <f>VLOOKUP(T1,$T$19:$AI$54,16,FALSE)</f>
        <v>4866.1848</v>
      </c>
      <c r="AK1" t="s">
        <v>1142</v>
      </c>
      <c r="AL1" t="s">
        <v>1143</v>
      </c>
      <c r="AP1" t="s">
        <v>82</v>
      </c>
      <c r="AQ1" t="s">
        <v>980</v>
      </c>
      <c r="AR1" t="s">
        <v>981</v>
      </c>
    </row>
    <row r="2" spans="1:44" x14ac:dyDescent="0.2">
      <c r="A2" t="s">
        <v>89</v>
      </c>
      <c r="B2">
        <v>217110</v>
      </c>
      <c r="C2">
        <v>9985</v>
      </c>
      <c r="D2">
        <v>53309262</v>
      </c>
      <c r="E2">
        <v>245.5403</v>
      </c>
      <c r="F2">
        <v>4.5991</v>
      </c>
      <c r="G2">
        <v>5338.9345999999996</v>
      </c>
      <c r="I2" s="53" t="s">
        <v>38</v>
      </c>
      <c r="K2" t="s">
        <v>596</v>
      </c>
      <c r="L2">
        <v>0.10354336499344749</v>
      </c>
      <c r="M2">
        <v>4.4468566259610959E-2</v>
      </c>
      <c r="N2">
        <v>5.9184789947009625E-2</v>
      </c>
      <c r="P2" t="s">
        <v>25</v>
      </c>
      <c r="S2" t="s">
        <v>1123</v>
      </c>
      <c r="T2" t="str">
        <f>LEFT(Cat,3)&amp; Sheet5!S2</f>
        <v>exc2005 - 1</v>
      </c>
      <c r="U2">
        <f t="shared" ref="U2:U18" si="0">VLOOKUP(T2,$T$19:$AI$54,2,FALSE)</f>
        <v>245.86940000000001</v>
      </c>
      <c r="V2">
        <f t="shared" ref="V2:V18" si="1">VLOOKUP(T2,$T$19:$AI$54,3,FALSE)</f>
        <v>4.2213000000000003</v>
      </c>
      <c r="W2">
        <f t="shared" ref="W2:W18" si="2">VLOOKUP(T2,$T$19:$AI$54,4,FALSE)</f>
        <v>5824.5573000000004</v>
      </c>
      <c r="Y2">
        <f t="shared" ref="Y2:Y18" si="3">VLOOKUP(T2,$T$19:$AI$54,6,FALSE)</f>
        <v>63.166899999999998</v>
      </c>
      <c r="Z2">
        <f t="shared" ref="Z2:Z18" si="4">VLOOKUP(T2,$T$19:$AI$54,7,FALSE)</f>
        <v>1.9244000000000001</v>
      </c>
      <c r="AA2">
        <f t="shared" ref="AA2:AA18" si="5">VLOOKUP(T2,$T$19:$AI$54,8,FALSE)</f>
        <v>3282.4794999999999</v>
      </c>
      <c r="AC2">
        <f t="shared" ref="AC2:AC18" si="6">VLOOKUP(T2,$T$19:$AI$54,10,FALSE)</f>
        <v>114.22629999999999</v>
      </c>
      <c r="AD2">
        <f t="shared" ref="AD2:AD18" si="7">VLOOKUP(T2,$T$19:$AI$54,11,FALSE)</f>
        <v>3.1295999999999999</v>
      </c>
      <c r="AE2">
        <f t="shared" ref="AE2:AE18" si="8">VLOOKUP(T2,$T$19:$AI$54,12,FALSE)</f>
        <v>3649.9162000000001</v>
      </c>
      <c r="AG2">
        <f t="shared" ref="AG2:AG18" si="9">VLOOKUP(T2,$T$19:$AI$54,14,FALSE)</f>
        <v>256.16969999999998</v>
      </c>
      <c r="AH2">
        <f t="shared" ref="AH2:AH18" si="10">VLOOKUP(T2,$T$19:$AI$54,15,FALSE)</f>
        <v>5.0331999999999999</v>
      </c>
      <c r="AI2">
        <f t="shared" ref="AI2:AI18" si="11">VLOOKUP(T2,$T$19:$AI$54,16,FALSE)</f>
        <v>5089.6370999999999</v>
      </c>
      <c r="AK2" t="s">
        <v>1147</v>
      </c>
      <c r="AP2" t="s">
        <v>982</v>
      </c>
      <c r="AQ2">
        <v>139871007</v>
      </c>
      <c r="AR2">
        <v>56058268</v>
      </c>
    </row>
    <row r="3" spans="1:44" x14ac:dyDescent="0.2">
      <c r="A3" t="s">
        <v>90</v>
      </c>
      <c r="B3">
        <v>220359</v>
      </c>
      <c r="C3">
        <v>9327</v>
      </c>
      <c r="D3">
        <v>51405708</v>
      </c>
      <c r="E3">
        <v>239.3655</v>
      </c>
      <c r="F3">
        <v>4.4145000000000003</v>
      </c>
      <c r="G3">
        <v>5422.2748000000001</v>
      </c>
      <c r="I3" t="s">
        <v>79</v>
      </c>
      <c r="K3" t="s">
        <v>597</v>
      </c>
      <c r="L3">
        <v>1.6124417818476337E-2</v>
      </c>
      <c r="M3">
        <v>-5.2484441098879599E-2</v>
      </c>
      <c r="N3">
        <v>6.7023878067859727E-2</v>
      </c>
      <c r="P3" s="33" t="s">
        <v>29</v>
      </c>
      <c r="S3" t="s">
        <v>1124</v>
      </c>
      <c r="T3" t="str">
        <f>LEFT(Cat,3)&amp; Sheet5!S3</f>
        <v>exc2005 - 2</v>
      </c>
      <c r="U3">
        <f t="shared" si="0"/>
        <v>246.2166</v>
      </c>
      <c r="V3">
        <f t="shared" si="1"/>
        <v>4.1105</v>
      </c>
      <c r="W3">
        <f t="shared" si="2"/>
        <v>5990.0066999999999</v>
      </c>
      <c r="Y3">
        <f t="shared" si="3"/>
        <v>64.250699999999995</v>
      </c>
      <c r="Z3">
        <f t="shared" si="4"/>
        <v>1.9103000000000001</v>
      </c>
      <c r="AA3">
        <f t="shared" si="5"/>
        <v>3363.4067</v>
      </c>
      <c r="AC3">
        <f t="shared" si="6"/>
        <v>113.9237</v>
      </c>
      <c r="AD3">
        <f t="shared" si="7"/>
        <v>3.0808</v>
      </c>
      <c r="AE3">
        <f t="shared" si="8"/>
        <v>3697.9135000000001</v>
      </c>
      <c r="AG3">
        <f t="shared" si="9"/>
        <v>242.3954</v>
      </c>
      <c r="AH3">
        <f t="shared" si="10"/>
        <v>4.8502000000000001</v>
      </c>
      <c r="AI3">
        <f t="shared" si="11"/>
        <v>4997.6428999999998</v>
      </c>
      <c r="AK3" t="s">
        <v>1149</v>
      </c>
      <c r="AP3" t="s">
        <v>983</v>
      </c>
      <c r="AQ3">
        <v>144068155</v>
      </c>
      <c r="AR3">
        <v>52937145</v>
      </c>
    </row>
    <row r="4" spans="1:44" x14ac:dyDescent="0.2">
      <c r="A4" t="s">
        <v>91</v>
      </c>
      <c r="B4">
        <v>223870</v>
      </c>
      <c r="C4">
        <v>10840</v>
      </c>
      <c r="D4">
        <v>53891936</v>
      </c>
      <c r="E4">
        <v>239.82689999999999</v>
      </c>
      <c r="F4">
        <v>4.5591999999999997</v>
      </c>
      <c r="G4">
        <v>5260.2449999999999</v>
      </c>
      <c r="I4" t="s">
        <v>80</v>
      </c>
      <c r="K4" t="s">
        <v>598</v>
      </c>
      <c r="L4">
        <v>8.9901620828424789E-2</v>
      </c>
      <c r="M4">
        <v>-7.8043633056912754E-4</v>
      </c>
      <c r="N4">
        <v>9.2629873711946698E-2</v>
      </c>
      <c r="P4" s="33" t="s">
        <v>32</v>
      </c>
      <c r="S4" t="s">
        <v>1125</v>
      </c>
      <c r="T4" t="str">
        <f>LEFT(Cat,3)&amp; Sheet5!S4</f>
        <v>exc2005 - 3</v>
      </c>
      <c r="U4">
        <f t="shared" si="0"/>
        <v>249.5367</v>
      </c>
      <c r="V4">
        <f t="shared" si="1"/>
        <v>4.0965999999999996</v>
      </c>
      <c r="W4">
        <f t="shared" si="2"/>
        <v>6091.3343000000004</v>
      </c>
      <c r="Y4">
        <f t="shared" si="3"/>
        <v>65.684299999999993</v>
      </c>
      <c r="Z4">
        <f t="shared" si="4"/>
        <v>1.9224000000000001</v>
      </c>
      <c r="AA4">
        <f t="shared" si="5"/>
        <v>3416.7703999999999</v>
      </c>
      <c r="AC4">
        <f t="shared" si="6"/>
        <v>117.14830000000001</v>
      </c>
      <c r="AD4">
        <f t="shared" si="7"/>
        <v>3.1236000000000002</v>
      </c>
      <c r="AE4">
        <f t="shared" si="8"/>
        <v>3750.4794000000002</v>
      </c>
      <c r="AG4">
        <f t="shared" si="9"/>
        <v>248.00829999999999</v>
      </c>
      <c r="AH4">
        <f t="shared" si="10"/>
        <v>4.7476000000000003</v>
      </c>
      <c r="AI4">
        <f t="shared" si="11"/>
        <v>5223.9022999999997</v>
      </c>
      <c r="AK4" t="s">
        <v>1151</v>
      </c>
      <c r="AP4" t="s">
        <v>984</v>
      </c>
      <c r="AQ4">
        <v>148530691</v>
      </c>
      <c r="AR4">
        <v>65461030</v>
      </c>
    </row>
    <row r="5" spans="1:44" x14ac:dyDescent="0.2">
      <c r="A5" t="s">
        <v>92</v>
      </c>
      <c r="B5">
        <v>226602</v>
      </c>
      <c r="C5">
        <v>9465</v>
      </c>
      <c r="D5">
        <v>45844705</v>
      </c>
      <c r="E5">
        <v>230.25360000000001</v>
      </c>
      <c r="F5">
        <v>4.4617000000000004</v>
      </c>
      <c r="G5">
        <v>5160.7039999999997</v>
      </c>
      <c r="I5" t="s">
        <v>81</v>
      </c>
      <c r="K5" t="s">
        <v>599</v>
      </c>
      <c r="L5">
        <v>8.6511295695115398E-2</v>
      </c>
      <c r="M5">
        <v>-4.0984096225926796E-3</v>
      </c>
      <c r="N5">
        <v>9.0919701500809552E-2</v>
      </c>
      <c r="P5" s="33" t="s">
        <v>26</v>
      </c>
      <c r="S5" t="s">
        <v>1126</v>
      </c>
      <c r="T5" t="str">
        <f>LEFT(Cat,3)&amp; Sheet5!S5</f>
        <v>exc2005 - 4</v>
      </c>
      <c r="U5">
        <f t="shared" si="0"/>
        <v>253.78980000000001</v>
      </c>
      <c r="V5">
        <f t="shared" si="1"/>
        <v>4.0978000000000003</v>
      </c>
      <c r="W5">
        <f t="shared" si="2"/>
        <v>6193.3235000000004</v>
      </c>
      <c r="Y5">
        <f t="shared" si="3"/>
        <v>66.0428</v>
      </c>
      <c r="Z5">
        <f t="shared" si="4"/>
        <v>1.92</v>
      </c>
      <c r="AA5">
        <f t="shared" si="5"/>
        <v>3439.7779</v>
      </c>
      <c r="AC5">
        <f t="shared" si="6"/>
        <v>118.49939999999999</v>
      </c>
      <c r="AD5">
        <f t="shared" si="7"/>
        <v>3.1168</v>
      </c>
      <c r="AE5">
        <f t="shared" si="8"/>
        <v>3802.0038</v>
      </c>
      <c r="AG5">
        <f t="shared" si="9"/>
        <v>255.5813</v>
      </c>
      <c r="AH5">
        <f t="shared" si="10"/>
        <v>4.7686999999999999</v>
      </c>
      <c r="AI5">
        <f t="shared" si="11"/>
        <v>5359.6081000000004</v>
      </c>
      <c r="AK5" t="s">
        <v>1152</v>
      </c>
      <c r="AP5" t="s">
        <v>985</v>
      </c>
      <c r="AQ5">
        <v>151569089</v>
      </c>
      <c r="AR5">
        <v>41490634</v>
      </c>
    </row>
    <row r="6" spans="1:44" x14ac:dyDescent="0.2">
      <c r="A6" t="s">
        <v>93</v>
      </c>
      <c r="B6">
        <v>229157</v>
      </c>
      <c r="C6">
        <v>10992</v>
      </c>
      <c r="D6">
        <v>52722268</v>
      </c>
      <c r="E6">
        <v>226.51929999999999</v>
      </c>
      <c r="F6">
        <v>4.5137999999999998</v>
      </c>
      <c r="G6">
        <v>5018.3294999999998</v>
      </c>
      <c r="K6" t="s">
        <v>600</v>
      </c>
      <c r="L6">
        <v>-0.42820960258826118</v>
      </c>
      <c r="M6">
        <v>-0.52621733032567031</v>
      </c>
      <c r="N6">
        <v>0.13429798767718823</v>
      </c>
      <c r="P6" s="33" t="s">
        <v>30</v>
      </c>
      <c r="S6" t="s">
        <v>1127</v>
      </c>
      <c r="T6" t="str">
        <f>LEFT(Cat,3)&amp; Sheet5!S6</f>
        <v>exc2006 - 1</v>
      </c>
      <c r="U6">
        <f t="shared" si="0"/>
        <v>257.71080000000001</v>
      </c>
      <c r="V6">
        <f t="shared" si="1"/>
        <v>4.0776000000000003</v>
      </c>
      <c r="W6">
        <f t="shared" si="2"/>
        <v>6320.1477000000004</v>
      </c>
      <c r="Y6">
        <f t="shared" si="3"/>
        <v>66.281300000000002</v>
      </c>
      <c r="Z6">
        <f t="shared" si="4"/>
        <v>1.9245000000000001</v>
      </c>
      <c r="AA6">
        <f t="shared" si="5"/>
        <v>3444.078</v>
      </c>
      <c r="AC6">
        <f t="shared" si="6"/>
        <v>120.3468</v>
      </c>
      <c r="AD6">
        <f t="shared" si="7"/>
        <v>3.0929000000000002</v>
      </c>
      <c r="AE6">
        <f t="shared" si="8"/>
        <v>3891.0189999999998</v>
      </c>
      <c r="AG6">
        <f t="shared" si="9"/>
        <v>259.30040000000002</v>
      </c>
      <c r="AH6">
        <f t="shared" si="10"/>
        <v>4.7996999999999996</v>
      </c>
      <c r="AI6">
        <f t="shared" si="11"/>
        <v>5402.3859000000002</v>
      </c>
      <c r="AK6" t="s">
        <v>1154</v>
      </c>
      <c r="AP6" t="s">
        <v>986</v>
      </c>
      <c r="AQ6">
        <v>152937252</v>
      </c>
      <c r="AR6">
        <v>59698787</v>
      </c>
    </row>
    <row r="7" spans="1:44" x14ac:dyDescent="0.2">
      <c r="A7" t="s">
        <v>94</v>
      </c>
      <c r="B7">
        <v>232527</v>
      </c>
      <c r="C7">
        <v>9114</v>
      </c>
      <c r="D7">
        <v>55669806</v>
      </c>
      <c r="E7">
        <v>228.17230000000001</v>
      </c>
      <c r="F7">
        <v>4.4302999999999999</v>
      </c>
      <c r="G7">
        <v>5150.2986000000001</v>
      </c>
      <c r="K7" t="s">
        <v>601</v>
      </c>
      <c r="L7">
        <v>0.22451251128158914</v>
      </c>
      <c r="M7">
        <v>6.0089989711598756E-2</v>
      </c>
      <c r="N7">
        <v>0.20063733479146401</v>
      </c>
      <c r="P7" s="33" t="s">
        <v>31</v>
      </c>
      <c r="S7" t="s">
        <v>1128</v>
      </c>
      <c r="T7" t="str">
        <f>LEFT(Cat,3)&amp; Sheet5!S7</f>
        <v>exc2006 - 2</v>
      </c>
      <c r="U7">
        <f t="shared" si="0"/>
        <v>261.36669999999998</v>
      </c>
      <c r="V7">
        <f t="shared" si="1"/>
        <v>4.0652999999999997</v>
      </c>
      <c r="W7">
        <f t="shared" si="2"/>
        <v>6429.2704999999996</v>
      </c>
      <c r="Y7">
        <f t="shared" si="3"/>
        <v>66.420599999999993</v>
      </c>
      <c r="Z7">
        <f t="shared" si="4"/>
        <v>1.9267000000000001</v>
      </c>
      <c r="AA7">
        <f t="shared" si="5"/>
        <v>3447.29</v>
      </c>
      <c r="AC7">
        <f t="shared" si="6"/>
        <v>122.8691</v>
      </c>
      <c r="AD7">
        <f t="shared" si="7"/>
        <v>3.1615000000000002</v>
      </c>
      <c r="AE7">
        <f t="shared" si="8"/>
        <v>3886.4023000000002</v>
      </c>
      <c r="AG7">
        <f t="shared" si="9"/>
        <v>257.86380000000003</v>
      </c>
      <c r="AH7">
        <f t="shared" si="10"/>
        <v>4.7102000000000004</v>
      </c>
      <c r="AI7">
        <f t="shared" si="11"/>
        <v>5474.6170000000002</v>
      </c>
      <c r="AK7" t="s">
        <v>1155</v>
      </c>
      <c r="AP7" t="s">
        <v>987</v>
      </c>
      <c r="AQ7">
        <v>154772799</v>
      </c>
      <c r="AR7">
        <v>64532355</v>
      </c>
    </row>
    <row r="8" spans="1:44" x14ac:dyDescent="0.2">
      <c r="A8" t="s">
        <v>95</v>
      </c>
      <c r="B8">
        <v>235929</v>
      </c>
      <c r="C8">
        <v>14662</v>
      </c>
      <c r="D8">
        <v>63833921</v>
      </c>
      <c r="E8">
        <v>235.95230000000001</v>
      </c>
      <c r="F8">
        <v>4.7859999999999996</v>
      </c>
      <c r="G8">
        <v>4930.0454</v>
      </c>
      <c r="K8" t="s">
        <v>602</v>
      </c>
      <c r="L8">
        <v>0.30203174913316666</v>
      </c>
      <c r="M8">
        <v>7.9263947980908744E-2</v>
      </c>
      <c r="N8">
        <v>0.23870919536210022</v>
      </c>
      <c r="P8" s="33" t="s">
        <v>27</v>
      </c>
      <c r="S8" t="s">
        <v>1129</v>
      </c>
      <c r="T8" t="str">
        <f>LEFT(Cat,3)&amp; Sheet5!S8</f>
        <v>exc2006 - 3</v>
      </c>
      <c r="U8">
        <f t="shared" si="0"/>
        <v>265.5668</v>
      </c>
      <c r="V8">
        <f t="shared" si="1"/>
        <v>4.0404</v>
      </c>
      <c r="W8">
        <f t="shared" si="2"/>
        <v>6572.7203</v>
      </c>
      <c r="Y8">
        <f t="shared" si="3"/>
        <v>66.096299999999999</v>
      </c>
      <c r="Z8">
        <f t="shared" si="4"/>
        <v>1.9077</v>
      </c>
      <c r="AA8">
        <f t="shared" si="5"/>
        <v>3464.6601000000001</v>
      </c>
      <c r="AC8">
        <f t="shared" si="6"/>
        <v>123.6716</v>
      </c>
      <c r="AD8">
        <f t="shared" si="7"/>
        <v>3.1478000000000002</v>
      </c>
      <c r="AE8">
        <f t="shared" si="8"/>
        <v>3928.8346000000001</v>
      </c>
      <c r="AG8">
        <f t="shared" si="9"/>
        <v>250.93610000000001</v>
      </c>
      <c r="AH8">
        <f t="shared" si="10"/>
        <v>4.4523999999999999</v>
      </c>
      <c r="AI8">
        <f t="shared" si="11"/>
        <v>5635.9178000000002</v>
      </c>
      <c r="AK8" t="s">
        <v>1157</v>
      </c>
      <c r="AP8" t="s">
        <v>988</v>
      </c>
      <c r="AQ8">
        <v>157570472</v>
      </c>
      <c r="AR8">
        <v>93682305</v>
      </c>
    </row>
    <row r="9" spans="1:44" x14ac:dyDescent="0.2">
      <c r="A9" t="s">
        <v>96</v>
      </c>
      <c r="B9">
        <v>239166</v>
      </c>
      <c r="C9">
        <v>9226</v>
      </c>
      <c r="D9">
        <v>60767175</v>
      </c>
      <c r="E9">
        <v>248.71729999999999</v>
      </c>
      <c r="F9">
        <v>4.6962999999999999</v>
      </c>
      <c r="G9">
        <v>5296.0214999999998</v>
      </c>
      <c r="K9" t="s">
        <v>603</v>
      </c>
      <c r="L9">
        <v>0.22748023346259824</v>
      </c>
      <c r="M9">
        <v>4.6784297934194904E-2</v>
      </c>
      <c r="N9">
        <v>0.18249752727034138</v>
      </c>
      <c r="P9" s="33" t="s">
        <v>33</v>
      </c>
      <c r="S9" t="s">
        <v>1130</v>
      </c>
      <c r="T9" t="str">
        <f>LEFT(Cat,3)&amp; Sheet5!S9</f>
        <v>exc2006 - 4</v>
      </c>
      <c r="U9">
        <f t="shared" si="0"/>
        <v>271.15800000000002</v>
      </c>
      <c r="V9">
        <f t="shared" si="1"/>
        <v>4.0541999999999998</v>
      </c>
      <c r="W9">
        <f t="shared" si="2"/>
        <v>6688.3905000000004</v>
      </c>
      <c r="Y9">
        <f t="shared" si="3"/>
        <v>67.022800000000004</v>
      </c>
      <c r="Z9">
        <f t="shared" si="4"/>
        <v>1.9054</v>
      </c>
      <c r="AA9">
        <f t="shared" si="5"/>
        <v>3517.5844999999999</v>
      </c>
      <c r="AC9">
        <f t="shared" si="6"/>
        <v>127.0262</v>
      </c>
      <c r="AD9">
        <f t="shared" si="7"/>
        <v>3.1720999999999999</v>
      </c>
      <c r="AE9">
        <f t="shared" si="8"/>
        <v>4004.4461000000001</v>
      </c>
      <c r="AG9">
        <f t="shared" si="9"/>
        <v>250.0102</v>
      </c>
      <c r="AH9">
        <f t="shared" si="10"/>
        <v>4.3421000000000003</v>
      </c>
      <c r="AI9">
        <f t="shared" si="11"/>
        <v>5757.8116</v>
      </c>
      <c r="AK9" t="s">
        <v>1158</v>
      </c>
      <c r="AP9" t="s">
        <v>989</v>
      </c>
      <c r="AQ9">
        <v>166453325</v>
      </c>
      <c r="AR9">
        <v>44681319</v>
      </c>
    </row>
    <row r="10" spans="1:44" x14ac:dyDescent="0.2">
      <c r="A10" t="s">
        <v>97</v>
      </c>
      <c r="B10">
        <v>241583</v>
      </c>
      <c r="C10">
        <v>8767</v>
      </c>
      <c r="D10">
        <v>54414446</v>
      </c>
      <c r="E10">
        <v>247.2441</v>
      </c>
      <c r="F10">
        <v>4.4004000000000003</v>
      </c>
      <c r="G10">
        <v>5618.6490000000003</v>
      </c>
      <c r="K10" t="s">
        <v>604</v>
      </c>
      <c r="L10">
        <v>0.32962214494519132</v>
      </c>
      <c r="M10">
        <v>0.39727520088702539</v>
      </c>
      <c r="N10">
        <v>-7.0968172380778155E-2</v>
      </c>
      <c r="P10" s="33" t="s">
        <v>34</v>
      </c>
      <c r="S10" t="s">
        <v>1131</v>
      </c>
      <c r="T10" t="str">
        <f>LEFT(Cat,3)&amp; Sheet5!S10</f>
        <v>exc2007 - 1</v>
      </c>
      <c r="U10">
        <f t="shared" si="0"/>
        <v>277.40870000000001</v>
      </c>
      <c r="V10">
        <f t="shared" si="1"/>
        <v>4.0890000000000004</v>
      </c>
      <c r="W10">
        <f t="shared" si="2"/>
        <v>6784.2645000000002</v>
      </c>
      <c r="Y10">
        <f t="shared" si="3"/>
        <v>67.326400000000007</v>
      </c>
      <c r="Z10">
        <f t="shared" si="4"/>
        <v>1.9048</v>
      </c>
      <c r="AA10">
        <f t="shared" si="5"/>
        <v>3534.5922</v>
      </c>
      <c r="AC10">
        <f t="shared" si="6"/>
        <v>131.19999999999999</v>
      </c>
      <c r="AD10">
        <f t="shared" si="7"/>
        <v>3.1577999999999999</v>
      </c>
      <c r="AE10">
        <f t="shared" si="8"/>
        <v>4154.7748000000001</v>
      </c>
      <c r="AG10">
        <f t="shared" si="9"/>
        <v>246.7585</v>
      </c>
      <c r="AH10">
        <f t="shared" si="10"/>
        <v>4.2427999999999999</v>
      </c>
      <c r="AI10">
        <f t="shared" si="11"/>
        <v>5815.9256999999998</v>
      </c>
      <c r="AK10" t="s">
        <v>1162</v>
      </c>
      <c r="AP10" t="s">
        <v>990</v>
      </c>
      <c r="AQ10">
        <v>168291615</v>
      </c>
      <c r="AR10">
        <v>63661108</v>
      </c>
    </row>
    <row r="11" spans="1:44" x14ac:dyDescent="0.2">
      <c r="A11" t="s">
        <v>98</v>
      </c>
      <c r="B11">
        <v>244896</v>
      </c>
      <c r="C11">
        <v>9034</v>
      </c>
      <c r="D11">
        <v>52076021</v>
      </c>
      <c r="E11">
        <v>240.3263</v>
      </c>
      <c r="F11">
        <v>4.3354999999999997</v>
      </c>
      <c r="G11">
        <v>5543.2263000000003</v>
      </c>
      <c r="K11" t="s">
        <v>605</v>
      </c>
      <c r="L11">
        <v>0.28019661107035504</v>
      </c>
      <c r="M11">
        <v>0.26602920997313395</v>
      </c>
      <c r="N11">
        <v>1.9150709527150193E-2</v>
      </c>
      <c r="P11" s="33" t="s">
        <v>28</v>
      </c>
      <c r="S11" t="s">
        <v>1132</v>
      </c>
      <c r="T11" t="str">
        <f>LEFT(Cat,3)&amp; Sheet5!S11</f>
        <v>exc2007 - 2</v>
      </c>
      <c r="U11">
        <f t="shared" si="0"/>
        <v>289.55860000000001</v>
      </c>
      <c r="V11">
        <f t="shared" si="1"/>
        <v>4.1731999999999996</v>
      </c>
      <c r="W11">
        <f t="shared" si="2"/>
        <v>6938.5239000000001</v>
      </c>
      <c r="Y11">
        <f t="shared" si="3"/>
        <v>68.263400000000004</v>
      </c>
      <c r="Z11">
        <f t="shared" si="4"/>
        <v>1.9275</v>
      </c>
      <c r="AA11">
        <f t="shared" si="5"/>
        <v>3541.4693000000002</v>
      </c>
      <c r="AC11">
        <f t="shared" si="6"/>
        <v>135.69929999999999</v>
      </c>
      <c r="AD11">
        <f t="shared" si="7"/>
        <v>3.1259999999999999</v>
      </c>
      <c r="AE11">
        <f t="shared" si="8"/>
        <v>4341.0214999999998</v>
      </c>
      <c r="AG11">
        <f t="shared" si="9"/>
        <v>255.47900000000001</v>
      </c>
      <c r="AH11">
        <f t="shared" si="10"/>
        <v>4.2243000000000004</v>
      </c>
      <c r="AI11">
        <f t="shared" si="11"/>
        <v>6047.8434999999999</v>
      </c>
      <c r="AK11" t="s">
        <v>1163</v>
      </c>
      <c r="AP11" t="s">
        <v>991</v>
      </c>
      <c r="AQ11">
        <v>170790374</v>
      </c>
      <c r="AR11">
        <v>62169013</v>
      </c>
    </row>
    <row r="12" spans="1:44" x14ac:dyDescent="0.2">
      <c r="A12" t="s">
        <v>99</v>
      </c>
      <c r="B12">
        <v>248034</v>
      </c>
      <c r="C12">
        <v>14798</v>
      </c>
      <c r="D12">
        <v>70085219</v>
      </c>
      <c r="E12">
        <v>243.75880000000001</v>
      </c>
      <c r="F12">
        <v>4.2956000000000003</v>
      </c>
      <c r="G12">
        <v>5674.6648999999998</v>
      </c>
      <c r="K12" t="s">
        <v>606</v>
      </c>
      <c r="L12">
        <v>7.5023720359334481E-2</v>
      </c>
      <c r="M12">
        <v>3.8162237095215434E-2</v>
      </c>
      <c r="N12">
        <v>3.6285716641338249E-2</v>
      </c>
      <c r="P12" s="33" t="s">
        <v>35</v>
      </c>
      <c r="S12" t="s">
        <v>1133</v>
      </c>
      <c r="T12" t="str">
        <f>LEFT(Cat,3)&amp; Sheet5!S12</f>
        <v>exc2007 - 3</v>
      </c>
      <c r="U12">
        <f t="shared" si="0"/>
        <v>304.63339999999999</v>
      </c>
      <c r="V12">
        <f t="shared" si="1"/>
        <v>4.28</v>
      </c>
      <c r="W12">
        <f t="shared" si="2"/>
        <v>7117.5698000000002</v>
      </c>
      <c r="Y12">
        <f t="shared" si="3"/>
        <v>69.670699999999997</v>
      </c>
      <c r="Z12">
        <f t="shared" si="4"/>
        <v>1.9524999999999999</v>
      </c>
      <c r="AA12">
        <f t="shared" si="5"/>
        <v>3568.1954999999998</v>
      </c>
      <c r="AC12">
        <f t="shared" si="6"/>
        <v>140.77160000000001</v>
      </c>
      <c r="AD12">
        <f t="shared" si="7"/>
        <v>3.1345000000000001</v>
      </c>
      <c r="AE12">
        <f t="shared" si="8"/>
        <v>4490.9677000000001</v>
      </c>
      <c r="AG12">
        <f t="shared" si="9"/>
        <v>264.79219999999998</v>
      </c>
      <c r="AH12">
        <f t="shared" si="10"/>
        <v>4.2523999999999997</v>
      </c>
      <c r="AI12">
        <f t="shared" si="11"/>
        <v>6226.8710000000001</v>
      </c>
      <c r="AP12" t="s">
        <v>992</v>
      </c>
      <c r="AQ12">
        <v>172846084</v>
      </c>
      <c r="AR12">
        <v>100244283</v>
      </c>
    </row>
    <row r="13" spans="1:44" x14ac:dyDescent="0.2">
      <c r="A13" t="s">
        <v>100</v>
      </c>
      <c r="B13">
        <v>253929</v>
      </c>
      <c r="C13">
        <v>11189</v>
      </c>
      <c r="D13">
        <v>63237080</v>
      </c>
      <c r="E13">
        <v>242.61689999999999</v>
      </c>
      <c r="F13">
        <v>4.43</v>
      </c>
      <c r="G13">
        <v>5476.6778000000004</v>
      </c>
      <c r="K13" t="s">
        <v>607</v>
      </c>
      <c r="L13">
        <v>5.0746085833504428E-2</v>
      </c>
      <c r="M13">
        <v>1.4039950488461289E-2</v>
      </c>
      <c r="N13">
        <v>3.6670356602351691E-2</v>
      </c>
      <c r="P13" s="33" t="s">
        <v>36</v>
      </c>
      <c r="S13" t="s">
        <v>1134</v>
      </c>
      <c r="T13" t="str">
        <f>LEFT(Cat,3)&amp; Sheet5!S13</f>
        <v>exc2007 - 4</v>
      </c>
      <c r="U13">
        <f t="shared" si="0"/>
        <v>313.23500000000001</v>
      </c>
      <c r="V13">
        <f t="shared" si="1"/>
        <v>4.2683999999999997</v>
      </c>
      <c r="W13">
        <f t="shared" si="2"/>
        <v>7338.4483</v>
      </c>
      <c r="Y13">
        <f t="shared" si="3"/>
        <v>70.123999999999995</v>
      </c>
      <c r="Z13">
        <f t="shared" si="4"/>
        <v>1.9746999999999999</v>
      </c>
      <c r="AA13">
        <f t="shared" si="5"/>
        <v>3551.0713000000001</v>
      </c>
      <c r="AC13">
        <f t="shared" si="6"/>
        <v>145.04259999999999</v>
      </c>
      <c r="AD13">
        <f t="shared" si="7"/>
        <v>3.1301000000000001</v>
      </c>
      <c r="AE13">
        <f t="shared" si="8"/>
        <v>4633.8077999999996</v>
      </c>
      <c r="AG13">
        <f t="shared" si="9"/>
        <v>261.99549999999999</v>
      </c>
      <c r="AH13">
        <f t="shared" si="10"/>
        <v>4.0953999999999997</v>
      </c>
      <c r="AI13">
        <f t="shared" si="11"/>
        <v>6397.3756999999996</v>
      </c>
      <c r="AP13" t="s">
        <v>993</v>
      </c>
      <c r="AQ13">
        <v>174358472</v>
      </c>
      <c r="AR13">
        <v>80595471</v>
      </c>
    </row>
    <row r="14" spans="1:44" x14ac:dyDescent="0.2">
      <c r="A14" t="s">
        <v>101</v>
      </c>
      <c r="B14">
        <v>255226</v>
      </c>
      <c r="C14">
        <v>12469</v>
      </c>
      <c r="D14">
        <v>90073188</v>
      </c>
      <c r="E14">
        <v>274.89830000000001</v>
      </c>
      <c r="F14">
        <v>4.7390999999999996</v>
      </c>
      <c r="G14">
        <v>5800.6214</v>
      </c>
      <c r="K14" t="s">
        <v>608</v>
      </c>
      <c r="L14">
        <v>4.809372598195856E-2</v>
      </c>
      <c r="M14">
        <v>-5.7069896566669227E-2</v>
      </c>
      <c r="N14">
        <v>0.10508650241588639</v>
      </c>
      <c r="S14" t="s">
        <v>1135</v>
      </c>
      <c r="T14" t="str">
        <f>LEFT(Cat,3)&amp; Sheet5!S14</f>
        <v>exc2008 - 1</v>
      </c>
      <c r="U14">
        <f t="shared" si="0"/>
        <v>323.30130000000003</v>
      </c>
      <c r="V14">
        <f t="shared" si="1"/>
        <v>4.3163</v>
      </c>
      <c r="W14">
        <f t="shared" si="2"/>
        <v>7490.2497000000003</v>
      </c>
      <c r="Y14">
        <f t="shared" si="3"/>
        <v>69.909400000000005</v>
      </c>
      <c r="Z14">
        <f t="shared" si="4"/>
        <v>1.9555</v>
      </c>
      <c r="AA14">
        <f t="shared" si="5"/>
        <v>3575.0925000000002</v>
      </c>
      <c r="AC14">
        <f t="shared" si="6"/>
        <v>147.56270000000001</v>
      </c>
      <c r="AD14">
        <f t="shared" si="7"/>
        <v>3.0771000000000002</v>
      </c>
      <c r="AE14">
        <f t="shared" si="8"/>
        <v>4795.47</v>
      </c>
      <c r="AG14">
        <f t="shared" si="9"/>
        <v>260.33409999999998</v>
      </c>
      <c r="AH14">
        <f t="shared" si="10"/>
        <v>3.9842</v>
      </c>
      <c r="AI14">
        <f t="shared" si="11"/>
        <v>6534.2264999999998</v>
      </c>
      <c r="AP14" t="s">
        <v>994</v>
      </c>
      <c r="AQ14">
        <v>175745723</v>
      </c>
      <c r="AR14">
        <v>103763251</v>
      </c>
    </row>
    <row r="15" spans="1:44" x14ac:dyDescent="0.2">
      <c r="A15" t="s">
        <v>102</v>
      </c>
      <c r="B15">
        <v>257234</v>
      </c>
      <c r="C15">
        <v>10881</v>
      </c>
      <c r="D15">
        <v>74467637</v>
      </c>
      <c r="E15">
        <v>293.62810000000002</v>
      </c>
      <c r="F15">
        <v>4.8635999999999999</v>
      </c>
      <c r="G15">
        <v>6037.3172999999997</v>
      </c>
      <c r="K15" t="s">
        <v>609</v>
      </c>
      <c r="L15">
        <v>9.0063939244858407E-2</v>
      </c>
      <c r="M15">
        <v>-3.56339594543119E-2</v>
      </c>
      <c r="N15">
        <v>0.12667602647482609</v>
      </c>
      <c r="P15" s="11" t="s">
        <v>40</v>
      </c>
      <c r="S15" t="s">
        <v>1136</v>
      </c>
      <c r="T15" t="str">
        <f>LEFT(Cat,3)&amp; Sheet5!S15</f>
        <v>exc2008 - 2</v>
      </c>
      <c r="U15">
        <f t="shared" si="0"/>
        <v>332.54939999999999</v>
      </c>
      <c r="V15">
        <f t="shared" si="1"/>
        <v>4.3476999999999997</v>
      </c>
      <c r="W15">
        <f t="shared" si="2"/>
        <v>7648.8463000000002</v>
      </c>
      <c r="Y15">
        <f t="shared" si="3"/>
        <v>70.461399999999998</v>
      </c>
      <c r="Z15">
        <f t="shared" si="4"/>
        <v>1.9274</v>
      </c>
      <c r="AA15">
        <f t="shared" si="5"/>
        <v>3655.8530999999998</v>
      </c>
      <c r="AC15">
        <f t="shared" si="6"/>
        <v>147.16220000000001</v>
      </c>
      <c r="AD15">
        <f t="shared" si="7"/>
        <v>3.0272000000000001</v>
      </c>
      <c r="AE15">
        <f t="shared" si="8"/>
        <v>4861.3100999999997</v>
      </c>
      <c r="AG15">
        <f t="shared" si="9"/>
        <v>252.32669999999999</v>
      </c>
      <c r="AH15">
        <f t="shared" si="10"/>
        <v>3.8540000000000001</v>
      </c>
      <c r="AI15">
        <f t="shared" si="11"/>
        <v>6547.1210000000001</v>
      </c>
      <c r="AP15" t="s">
        <v>995</v>
      </c>
      <c r="AQ15">
        <v>177137759</v>
      </c>
      <c r="AR15">
        <v>80167117</v>
      </c>
    </row>
    <row r="16" spans="1:44" x14ac:dyDescent="0.2">
      <c r="A16" t="s">
        <v>103</v>
      </c>
      <c r="B16">
        <v>258960</v>
      </c>
      <c r="C16">
        <v>13986</v>
      </c>
      <c r="D16">
        <v>81793975</v>
      </c>
      <c r="E16">
        <v>301.91849999999999</v>
      </c>
      <c r="F16">
        <v>4.7324999999999999</v>
      </c>
      <c r="G16">
        <v>6379.6369000000004</v>
      </c>
      <c r="K16" t="s">
        <v>610</v>
      </c>
      <c r="L16">
        <v>5.8069386820157227E-2</v>
      </c>
      <c r="M16">
        <v>1.6661687522747772E-3</v>
      </c>
      <c r="N16">
        <v>5.7478518382010187E-2</v>
      </c>
      <c r="P16" s="33" t="s">
        <v>41</v>
      </c>
      <c r="S16" t="s">
        <v>1137</v>
      </c>
      <c r="T16" t="str">
        <f>LEFT(Cat,3)&amp; Sheet5!S16</f>
        <v>exc2008 - 3</v>
      </c>
      <c r="U16">
        <f t="shared" si="0"/>
        <v>343.03149999999999</v>
      </c>
      <c r="V16">
        <f t="shared" si="1"/>
        <v>4.3994</v>
      </c>
      <c r="W16">
        <f t="shared" si="2"/>
        <v>7797.2948999999999</v>
      </c>
      <c r="Y16">
        <f t="shared" si="3"/>
        <v>71.607299999999995</v>
      </c>
      <c r="Z16">
        <f t="shared" si="4"/>
        <v>1.9294</v>
      </c>
      <c r="AA16">
        <f t="shared" si="5"/>
        <v>3711.2923000000001</v>
      </c>
      <c r="AC16">
        <f t="shared" si="6"/>
        <v>148.4478</v>
      </c>
      <c r="AD16">
        <f t="shared" si="7"/>
        <v>3.0175999999999998</v>
      </c>
      <c r="AE16">
        <f t="shared" si="8"/>
        <v>4919.3617999999997</v>
      </c>
      <c r="AG16">
        <f t="shared" si="9"/>
        <v>236.71360000000001</v>
      </c>
      <c r="AH16">
        <f t="shared" si="10"/>
        <v>3.7606000000000002</v>
      </c>
      <c r="AI16">
        <f t="shared" si="11"/>
        <v>6294.6333999999997</v>
      </c>
      <c r="AP16" t="s">
        <v>996</v>
      </c>
      <c r="AQ16">
        <v>177583765</v>
      </c>
      <c r="AR16">
        <v>98992043</v>
      </c>
    </row>
    <row r="17" spans="1:44" x14ac:dyDescent="0.2">
      <c r="A17" t="s">
        <v>104</v>
      </c>
      <c r="B17">
        <v>263179</v>
      </c>
      <c r="C17">
        <v>11218</v>
      </c>
      <c r="D17">
        <v>76995356</v>
      </c>
      <c r="E17">
        <v>312.51740000000001</v>
      </c>
      <c r="F17">
        <v>4.6929999999999996</v>
      </c>
      <c r="G17">
        <v>6659.1868000000004</v>
      </c>
      <c r="K17" t="s">
        <v>611</v>
      </c>
      <c r="L17">
        <v>3.9484447735309201E-2</v>
      </c>
      <c r="M17">
        <v>4.2143127376823809E-3</v>
      </c>
      <c r="N17">
        <v>3.6019925037195859E-2</v>
      </c>
      <c r="P17" s="33" t="s">
        <v>42</v>
      </c>
      <c r="S17" t="s">
        <v>1138</v>
      </c>
      <c r="T17" t="str">
        <f>LEFT(Cat,3)&amp; Sheet5!S17</f>
        <v>exc2008 - 4</v>
      </c>
      <c r="U17">
        <f t="shared" si="0"/>
        <v>352.04820000000001</v>
      </c>
      <c r="V17">
        <f t="shared" si="1"/>
        <v>4.4192999999999998</v>
      </c>
      <c r="W17">
        <f t="shared" si="2"/>
        <v>7966.2138999999997</v>
      </c>
      <c r="Y17">
        <f t="shared" si="3"/>
        <v>72.540400000000005</v>
      </c>
      <c r="Z17">
        <f t="shared" si="4"/>
        <v>1.9316</v>
      </c>
      <c r="AA17">
        <f t="shared" si="5"/>
        <v>3755.5005999999998</v>
      </c>
      <c r="AC17">
        <f t="shared" si="6"/>
        <v>149.8022</v>
      </c>
      <c r="AD17">
        <f t="shared" si="7"/>
        <v>2.9963000000000002</v>
      </c>
      <c r="AE17">
        <f t="shared" si="8"/>
        <v>4999.6063000000004</v>
      </c>
      <c r="AG17">
        <f t="shared" si="9"/>
        <v>223.9761</v>
      </c>
      <c r="AH17">
        <f t="shared" si="10"/>
        <v>3.7098</v>
      </c>
      <c r="AI17">
        <f t="shared" si="11"/>
        <v>6037.4353000000001</v>
      </c>
      <c r="AP17" t="s">
        <v>997</v>
      </c>
      <c r="AQ17">
        <v>176905817</v>
      </c>
      <c r="AR17">
        <v>87471225</v>
      </c>
    </row>
    <row r="18" spans="1:44" x14ac:dyDescent="0.2">
      <c r="A18" t="s">
        <v>105</v>
      </c>
      <c r="B18">
        <v>262127</v>
      </c>
      <c r="C18">
        <v>10570</v>
      </c>
      <c r="D18">
        <v>74265322</v>
      </c>
      <c r="E18">
        <v>295.26859999999999</v>
      </c>
      <c r="F18">
        <v>4.4795999999999996</v>
      </c>
      <c r="G18">
        <v>6591.4111999999996</v>
      </c>
      <c r="K18" t="s">
        <v>612</v>
      </c>
      <c r="L18">
        <v>-0.10868381001077278</v>
      </c>
      <c r="M18">
        <v>-0.15740452580727166</v>
      </c>
      <c r="N18">
        <v>5.0258015613040032E-2</v>
      </c>
      <c r="P18" s="33" t="s">
        <v>43</v>
      </c>
      <c r="S18" t="s">
        <v>1139</v>
      </c>
      <c r="T18" t="str">
        <f>LEFT(Cat,3)&amp; Sheet5!S18</f>
        <v>exc2009 - 1</v>
      </c>
      <c r="U18">
        <f t="shared" si="0"/>
        <v>365.25920000000002</v>
      </c>
      <c r="V18">
        <f t="shared" si="1"/>
        <v>4.5072000000000001</v>
      </c>
      <c r="W18">
        <f t="shared" si="2"/>
        <v>8103.9054999999998</v>
      </c>
      <c r="Y18">
        <f t="shared" si="3"/>
        <v>74.5227</v>
      </c>
      <c r="Z18">
        <f t="shared" si="4"/>
        <v>1.9440999999999999</v>
      </c>
      <c r="AA18">
        <f t="shared" si="5"/>
        <v>3833.3220000000001</v>
      </c>
      <c r="AC18">
        <f t="shared" si="6"/>
        <v>156.20939999999999</v>
      </c>
      <c r="AD18">
        <f t="shared" si="7"/>
        <v>3.0720000000000001</v>
      </c>
      <c r="AE18">
        <f t="shared" si="8"/>
        <v>5084.9139999999998</v>
      </c>
      <c r="AG18">
        <f t="shared" si="9"/>
        <v>226.81630000000001</v>
      </c>
      <c r="AH18">
        <f t="shared" si="10"/>
        <v>3.8268</v>
      </c>
      <c r="AI18">
        <f t="shared" si="11"/>
        <v>5926.9925000000003</v>
      </c>
      <c r="AP18" t="s">
        <v>998</v>
      </c>
      <c r="AQ18">
        <v>175627999</v>
      </c>
      <c r="AR18">
        <v>80155585</v>
      </c>
    </row>
    <row r="19" spans="1:44" x14ac:dyDescent="0.2">
      <c r="A19" t="s">
        <v>106</v>
      </c>
      <c r="B19">
        <v>261759</v>
      </c>
      <c r="C19">
        <v>8992</v>
      </c>
      <c r="D19">
        <v>68079889</v>
      </c>
      <c r="E19">
        <v>287.88470000000001</v>
      </c>
      <c r="F19">
        <v>4.2796000000000003</v>
      </c>
      <c r="G19">
        <v>6726.8584000000001</v>
      </c>
      <c r="K19" t="s">
        <v>613</v>
      </c>
      <c r="L19">
        <v>1.5217767385149685E-2</v>
      </c>
      <c r="M19">
        <v>-3.2634500855822236E-2</v>
      </c>
      <c r="N19">
        <v>4.9800977051203538E-2</v>
      </c>
      <c r="P19" s="33" t="s">
        <v>44</v>
      </c>
      <c r="S19" t="s">
        <v>1122</v>
      </c>
      <c r="T19" t="str">
        <f>"inc" &amp; S19</f>
        <v>inc2004 - 4</v>
      </c>
      <c r="U19">
        <v>427.80279999999999</v>
      </c>
      <c r="V19">
        <v>7.1635</v>
      </c>
      <c r="W19">
        <v>5971.9948000000004</v>
      </c>
      <c r="Y19">
        <v>68.354699999999994</v>
      </c>
      <c r="Z19">
        <v>2.1779999999999999</v>
      </c>
      <c r="AA19">
        <v>3138.4645999999998</v>
      </c>
      <c r="AC19">
        <v>191.3432</v>
      </c>
      <c r="AD19">
        <v>4.4848999999999997</v>
      </c>
      <c r="AE19">
        <v>4266.3985000000002</v>
      </c>
      <c r="AG19">
        <v>331.65539999999999</v>
      </c>
      <c r="AH19">
        <v>7.7854000000000001</v>
      </c>
      <c r="AI19">
        <v>4259.9678999999996</v>
      </c>
      <c r="AP19" t="s">
        <v>999</v>
      </c>
      <c r="AQ19">
        <v>174698727</v>
      </c>
      <c r="AR19">
        <v>75684133</v>
      </c>
    </row>
    <row r="20" spans="1:44" x14ac:dyDescent="0.2">
      <c r="A20" t="s">
        <v>107</v>
      </c>
      <c r="B20">
        <v>261800</v>
      </c>
      <c r="C20">
        <v>16369</v>
      </c>
      <c r="D20">
        <v>94470971</v>
      </c>
      <c r="E20">
        <v>299.19150000000002</v>
      </c>
      <c r="F20">
        <v>4.4951999999999996</v>
      </c>
      <c r="G20">
        <v>6655.7411000000002</v>
      </c>
      <c r="K20" t="s">
        <v>614</v>
      </c>
      <c r="L20">
        <v>2.5357410936003317E-2</v>
      </c>
      <c r="M20">
        <v>-1.4556593413550555E-2</v>
      </c>
      <c r="N20">
        <v>4.0780395920454814E-2</v>
      </c>
      <c r="P20" s="33" t="s">
        <v>45</v>
      </c>
      <c r="S20" t="s">
        <v>1123</v>
      </c>
      <c r="T20" t="str">
        <f t="shared" ref="T20:T36" si="12">"inc" &amp; S20</f>
        <v>inc2005 - 1</v>
      </c>
      <c r="U20">
        <v>440.26799999999997</v>
      </c>
      <c r="V20">
        <v>7.1378000000000004</v>
      </c>
      <c r="W20">
        <v>6168.1287000000002</v>
      </c>
      <c r="Y20">
        <v>70.203800000000001</v>
      </c>
      <c r="Z20">
        <v>2.1669999999999998</v>
      </c>
      <c r="AA20">
        <v>3239.6329999999998</v>
      </c>
      <c r="AC20">
        <v>212.5035</v>
      </c>
      <c r="AD20">
        <v>4.8023999999999996</v>
      </c>
      <c r="AE20">
        <v>4424.9569000000001</v>
      </c>
      <c r="AG20">
        <v>325.76710000000003</v>
      </c>
      <c r="AH20">
        <v>7.3986000000000001</v>
      </c>
      <c r="AI20">
        <v>4403.1201000000001</v>
      </c>
      <c r="AP20" t="s">
        <v>1000</v>
      </c>
      <c r="AQ20">
        <v>174519780</v>
      </c>
      <c r="AR20">
        <v>126012989</v>
      </c>
    </row>
    <row r="21" spans="1:44" x14ac:dyDescent="0.2">
      <c r="A21" t="s">
        <v>108</v>
      </c>
      <c r="B21">
        <v>260627</v>
      </c>
      <c r="C21">
        <v>10703</v>
      </c>
      <c r="D21">
        <v>84523783</v>
      </c>
      <c r="E21">
        <v>307.11649999999997</v>
      </c>
      <c r="F21">
        <v>4.4569999999999999</v>
      </c>
      <c r="G21">
        <v>6890.6799000000001</v>
      </c>
      <c r="K21" t="s">
        <v>615</v>
      </c>
      <c r="L21">
        <v>2.5419366939597031E-2</v>
      </c>
      <c r="M21">
        <v>-6.474604017156012E-3</v>
      </c>
      <c r="N21">
        <v>3.2527435968476411E-2</v>
      </c>
      <c r="P21" s="33" t="s">
        <v>46</v>
      </c>
      <c r="S21" t="s">
        <v>1124</v>
      </c>
      <c r="T21" t="str">
        <f t="shared" si="12"/>
        <v>inc2005 - 2</v>
      </c>
      <c r="U21">
        <v>444.47199999999998</v>
      </c>
      <c r="V21">
        <v>6.9463999999999997</v>
      </c>
      <c r="W21">
        <v>6398.5973999999997</v>
      </c>
      <c r="Y21">
        <v>71.114599999999996</v>
      </c>
      <c r="Z21">
        <v>2.1375000000000002</v>
      </c>
      <c r="AA21">
        <v>3326.9866000000002</v>
      </c>
      <c r="AC21">
        <v>223.68109999999999</v>
      </c>
      <c r="AD21">
        <v>4.9671000000000003</v>
      </c>
      <c r="AE21">
        <v>4503.2246999999998</v>
      </c>
      <c r="AG21">
        <v>305.36939999999998</v>
      </c>
      <c r="AH21">
        <v>6.9188000000000001</v>
      </c>
      <c r="AI21">
        <v>4413.5925999999999</v>
      </c>
      <c r="AP21" t="s">
        <v>1001</v>
      </c>
      <c r="AQ21">
        <v>173481795</v>
      </c>
      <c r="AR21">
        <v>93238184</v>
      </c>
    </row>
    <row r="22" spans="1:44" x14ac:dyDescent="0.2">
      <c r="A22" t="s">
        <v>109</v>
      </c>
      <c r="B22">
        <v>257879</v>
      </c>
      <c r="C22">
        <v>10372</v>
      </c>
      <c r="D22">
        <v>77264103</v>
      </c>
      <c r="E22">
        <v>311.24619999999999</v>
      </c>
      <c r="F22">
        <v>4.4561999999999999</v>
      </c>
      <c r="G22">
        <v>6984.6400999999996</v>
      </c>
      <c r="K22" t="s">
        <v>616</v>
      </c>
      <c r="L22">
        <v>0.13628376367295195</v>
      </c>
      <c r="M22">
        <v>0.14597004899178825</v>
      </c>
      <c r="N22">
        <v>-1.0476415485996727E-2</v>
      </c>
      <c r="P22" s="33" t="s">
        <v>47</v>
      </c>
      <c r="S22" t="s">
        <v>1125</v>
      </c>
      <c r="T22" t="str">
        <f t="shared" si="12"/>
        <v>inc2005 - 3</v>
      </c>
      <c r="U22">
        <v>435.65899999999999</v>
      </c>
      <c r="V22">
        <v>6.6481000000000003</v>
      </c>
      <c r="W22">
        <v>6553.0991999999997</v>
      </c>
      <c r="Y22">
        <v>77.407399999999996</v>
      </c>
      <c r="Z22">
        <v>2.1652</v>
      </c>
      <c r="AA22">
        <v>3575.0913</v>
      </c>
      <c r="AC22">
        <v>225.94579999999999</v>
      </c>
      <c r="AD22">
        <v>4.9287999999999998</v>
      </c>
      <c r="AE22">
        <v>4584.1679999999997</v>
      </c>
      <c r="AG22">
        <v>314.84969999999998</v>
      </c>
      <c r="AH22">
        <v>6.5793999999999997</v>
      </c>
      <c r="AI22">
        <v>4785.3573999999999</v>
      </c>
      <c r="AP22" t="s">
        <v>1002</v>
      </c>
      <c r="AQ22">
        <v>173117579</v>
      </c>
      <c r="AR22">
        <v>77101148</v>
      </c>
    </row>
    <row r="23" spans="1:44" x14ac:dyDescent="0.2">
      <c r="A23" t="s">
        <v>110</v>
      </c>
      <c r="B23">
        <v>960928</v>
      </c>
      <c r="C23">
        <v>52770</v>
      </c>
      <c r="D23">
        <v>514598724</v>
      </c>
      <c r="E23">
        <v>535.52269999999999</v>
      </c>
      <c r="F23">
        <v>5.4916</v>
      </c>
      <c r="G23">
        <v>9751.7286999999997</v>
      </c>
      <c r="K23" t="s">
        <v>617</v>
      </c>
      <c r="L23">
        <v>7.7892835294991719E-2</v>
      </c>
      <c r="M23">
        <v>5.9635439215439942E-2</v>
      </c>
      <c r="N23">
        <v>1.8273531525861933E-2</v>
      </c>
      <c r="P23" s="33" t="s">
        <v>48</v>
      </c>
      <c r="S23" t="s">
        <v>1126</v>
      </c>
      <c r="T23" t="str">
        <f t="shared" si="12"/>
        <v>inc2005 - 4</v>
      </c>
      <c r="U23">
        <v>490.81049999999999</v>
      </c>
      <c r="V23">
        <v>7.3201999999999998</v>
      </c>
      <c r="W23">
        <v>6704.9048000000003</v>
      </c>
      <c r="Y23">
        <v>87.643299999999996</v>
      </c>
      <c r="Z23">
        <v>2.3925000000000001</v>
      </c>
      <c r="AA23">
        <v>3663.2721999999999</v>
      </c>
      <c r="AC23">
        <v>215.0986</v>
      </c>
      <c r="AD23">
        <v>5.0205000000000002</v>
      </c>
      <c r="AE23">
        <v>4284.3971000000001</v>
      </c>
      <c r="AG23">
        <v>458.95819999999998</v>
      </c>
      <c r="AH23">
        <v>10.1107</v>
      </c>
      <c r="AI23">
        <v>4539.3405000000002</v>
      </c>
      <c r="AP23" t="s">
        <v>1003</v>
      </c>
      <c r="AQ23">
        <v>839397430</v>
      </c>
      <c r="AR23">
        <v>323766863</v>
      </c>
    </row>
    <row r="24" spans="1:44" x14ac:dyDescent="0.2">
      <c r="A24" t="s">
        <v>111</v>
      </c>
      <c r="B24">
        <v>967702</v>
      </c>
      <c r="C24">
        <v>38626</v>
      </c>
      <c r="D24">
        <v>386322446</v>
      </c>
      <c r="E24">
        <v>467.13010000000003</v>
      </c>
      <c r="F24">
        <v>4.7389000000000001</v>
      </c>
      <c r="G24">
        <v>9857.3369999999995</v>
      </c>
      <c r="K24" t="s">
        <v>618</v>
      </c>
      <c r="L24">
        <v>-2.4878341461958445E-2</v>
      </c>
      <c r="M24">
        <v>-2.2799586425804211E-2</v>
      </c>
      <c r="N24">
        <v>-8.9928066315988391E-4</v>
      </c>
      <c r="S24" t="s">
        <v>1127</v>
      </c>
      <c r="T24" t="str">
        <f t="shared" si="12"/>
        <v>inc2006 - 1</v>
      </c>
      <c r="U24">
        <v>519.94370000000004</v>
      </c>
      <c r="V24">
        <v>7.5953999999999997</v>
      </c>
      <c r="W24">
        <v>6845.5122000000001</v>
      </c>
      <c r="Y24">
        <v>91.356700000000004</v>
      </c>
      <c r="Z24">
        <v>2.4622000000000002</v>
      </c>
      <c r="AA24">
        <v>3710.38</v>
      </c>
      <c r="AC24">
        <v>243.62100000000001</v>
      </c>
      <c r="AD24">
        <v>5.8022</v>
      </c>
      <c r="AE24">
        <v>4198.7564000000002</v>
      </c>
      <c r="AG24">
        <v>532.8972</v>
      </c>
      <c r="AH24">
        <v>11.471299999999999</v>
      </c>
      <c r="AI24">
        <v>4645.4731000000002</v>
      </c>
      <c r="AP24" t="s">
        <v>1004</v>
      </c>
      <c r="AQ24">
        <v>860878167</v>
      </c>
      <c r="AR24">
        <v>260872590</v>
      </c>
    </row>
    <row r="25" spans="1:44" x14ac:dyDescent="0.2">
      <c r="A25" t="s">
        <v>112</v>
      </c>
      <c r="B25">
        <v>976981</v>
      </c>
      <c r="C25">
        <v>32245</v>
      </c>
      <c r="D25">
        <v>298808865</v>
      </c>
      <c r="E25">
        <v>412.90109999999999</v>
      </c>
      <c r="F25">
        <v>4.2552000000000003</v>
      </c>
      <c r="G25">
        <v>9703.3348999999998</v>
      </c>
      <c r="K25" t="s">
        <v>619</v>
      </c>
      <c r="L25">
        <v>-2.183975387160882E-2</v>
      </c>
      <c r="M25">
        <v>-2.4150441578578669E-2</v>
      </c>
      <c r="N25">
        <v>3.0630261495538037E-3</v>
      </c>
      <c r="P25" s="11" t="s">
        <v>49</v>
      </c>
      <c r="S25" t="s">
        <v>1128</v>
      </c>
      <c r="T25" t="str">
        <f t="shared" si="12"/>
        <v>inc2006 - 2</v>
      </c>
      <c r="U25">
        <v>553.82629999999995</v>
      </c>
      <c r="V25">
        <v>8.0828000000000007</v>
      </c>
      <c r="W25">
        <v>6851.8936999999996</v>
      </c>
      <c r="Y25">
        <v>92.142700000000005</v>
      </c>
      <c r="Z25">
        <v>2.4771000000000001</v>
      </c>
      <c r="AA25">
        <v>3719.8465000000001</v>
      </c>
      <c r="AC25">
        <v>246.32409999999999</v>
      </c>
      <c r="AD25">
        <v>6.1401000000000003</v>
      </c>
      <c r="AE25">
        <v>4011.7538</v>
      </c>
      <c r="AG25">
        <v>576.98810000000003</v>
      </c>
      <c r="AH25">
        <v>12.267300000000001</v>
      </c>
      <c r="AI25">
        <v>4703.4524000000001</v>
      </c>
      <c r="AP25" t="s">
        <v>1005</v>
      </c>
      <c r="AQ25">
        <v>889456081</v>
      </c>
      <c r="AR25">
        <v>258627448</v>
      </c>
    </row>
    <row r="26" spans="1:44" x14ac:dyDescent="0.2">
      <c r="A26" t="s">
        <v>113</v>
      </c>
      <c r="B26">
        <v>984340</v>
      </c>
      <c r="C26">
        <v>36397</v>
      </c>
      <c r="D26">
        <v>299400642</v>
      </c>
      <c r="E26">
        <v>385.38549999999998</v>
      </c>
      <c r="F26">
        <v>4.1140999999999996</v>
      </c>
      <c r="G26">
        <v>9367.3420000000006</v>
      </c>
      <c r="K26" t="s">
        <v>620</v>
      </c>
      <c r="L26">
        <v>0.11984179554266333</v>
      </c>
      <c r="M26">
        <v>1.0342069422726386E-2</v>
      </c>
      <c r="N26">
        <v>0.10974723152148831</v>
      </c>
      <c r="P26" s="33" t="s">
        <v>50</v>
      </c>
      <c r="S26" t="s">
        <v>1129</v>
      </c>
      <c r="T26" t="str">
        <f t="shared" si="12"/>
        <v>inc2006 - 3</v>
      </c>
      <c r="U26">
        <v>559.7509</v>
      </c>
      <c r="V26">
        <v>8.1446000000000005</v>
      </c>
      <c r="W26">
        <v>6872.6243999999997</v>
      </c>
      <c r="Y26">
        <v>86.574399999999997</v>
      </c>
      <c r="Z26">
        <v>2.3811</v>
      </c>
      <c r="AA26">
        <v>3635.9717999999998</v>
      </c>
      <c r="AC26">
        <v>243.22620000000001</v>
      </c>
      <c r="AD26">
        <v>6.2058999999999997</v>
      </c>
      <c r="AE26">
        <v>3919.2599</v>
      </c>
      <c r="AG26">
        <v>587.70730000000003</v>
      </c>
      <c r="AH26">
        <v>12.8104</v>
      </c>
      <c r="AI26">
        <v>4587.7276000000002</v>
      </c>
      <c r="AP26" t="s">
        <v>1006</v>
      </c>
      <c r="AQ26">
        <v>897486698</v>
      </c>
      <c r="AR26">
        <v>372633546</v>
      </c>
    </row>
    <row r="27" spans="1:44" x14ac:dyDescent="0.2">
      <c r="A27" t="s">
        <v>114</v>
      </c>
      <c r="B27">
        <v>988178</v>
      </c>
      <c r="C27">
        <v>58505</v>
      </c>
      <c r="D27">
        <v>380274810</v>
      </c>
      <c r="E27">
        <v>348.41379999999998</v>
      </c>
      <c r="F27">
        <v>4.2319000000000004</v>
      </c>
      <c r="G27">
        <v>8232.9858000000004</v>
      </c>
      <c r="K27" t="s">
        <v>621</v>
      </c>
      <c r="L27">
        <v>9.5276816569670367E-2</v>
      </c>
      <c r="M27">
        <v>1.4591306713220016E-2</v>
      </c>
      <c r="N27">
        <v>8.1293801563020893E-2</v>
      </c>
      <c r="P27" s="33" t="s">
        <v>51</v>
      </c>
      <c r="S27" t="s">
        <v>1130</v>
      </c>
      <c r="T27" t="str">
        <f t="shared" si="12"/>
        <v>inc2006 - 4</v>
      </c>
      <c r="U27">
        <v>446.1268</v>
      </c>
      <c r="V27">
        <v>6.6017999999999999</v>
      </c>
      <c r="W27">
        <v>6757.7002000000002</v>
      </c>
      <c r="Y27">
        <v>74.592600000000004</v>
      </c>
      <c r="Z27">
        <v>2.0916999999999999</v>
      </c>
      <c r="AA27">
        <v>3566.1709999999998</v>
      </c>
      <c r="AC27">
        <v>202.81610000000001</v>
      </c>
      <c r="AD27">
        <v>5.2218</v>
      </c>
      <c r="AE27">
        <v>3884.03</v>
      </c>
      <c r="AG27">
        <v>456.5061</v>
      </c>
      <c r="AH27">
        <v>9.8513999999999999</v>
      </c>
      <c r="AI27">
        <v>4633.9219999999996</v>
      </c>
      <c r="AP27" t="s">
        <v>1007</v>
      </c>
      <c r="AQ27">
        <v>924000087</v>
      </c>
      <c r="AR27">
        <v>484483011</v>
      </c>
    </row>
    <row r="28" spans="1:44" x14ac:dyDescent="0.2">
      <c r="A28" t="s">
        <v>115</v>
      </c>
      <c r="B28">
        <v>995007</v>
      </c>
      <c r="C28">
        <v>38256</v>
      </c>
      <c r="D28">
        <v>302258347</v>
      </c>
      <c r="E28">
        <v>324.69029999999998</v>
      </c>
      <c r="F28">
        <v>4.1932999999999998</v>
      </c>
      <c r="G28">
        <v>7743.1647000000003</v>
      </c>
      <c r="K28" t="s">
        <v>622</v>
      </c>
      <c r="L28">
        <v>0.15207606707597746</v>
      </c>
      <c r="M28">
        <v>3.7418991265145127E-2</v>
      </c>
      <c r="N28">
        <v>0.11705634673212544</v>
      </c>
      <c r="S28" t="s">
        <v>1131</v>
      </c>
      <c r="T28" t="str">
        <f t="shared" si="12"/>
        <v>inc2007 - 1</v>
      </c>
      <c r="U28">
        <v>418.2629</v>
      </c>
      <c r="V28">
        <v>6.3078000000000003</v>
      </c>
      <c r="W28">
        <v>6630.8951999999999</v>
      </c>
      <c r="Y28">
        <v>70.887600000000006</v>
      </c>
      <c r="Z28">
        <v>2.0268999999999999</v>
      </c>
      <c r="AA28">
        <v>3497.4180999999999</v>
      </c>
      <c r="AC28">
        <v>162.0753</v>
      </c>
      <c r="AD28">
        <v>4.2001999999999997</v>
      </c>
      <c r="AE28">
        <v>3858.7375000000002</v>
      </c>
      <c r="AG28">
        <v>388.33049999999997</v>
      </c>
      <c r="AH28">
        <v>8.5039999999999996</v>
      </c>
      <c r="AI28">
        <v>4566.4195</v>
      </c>
      <c r="AP28" t="s">
        <v>1008</v>
      </c>
      <c r="AQ28">
        <v>945407504</v>
      </c>
      <c r="AR28">
        <v>383997106</v>
      </c>
    </row>
    <row r="29" spans="1:44" x14ac:dyDescent="0.2">
      <c r="A29" t="s">
        <v>116</v>
      </c>
      <c r="B29">
        <v>1002279</v>
      </c>
      <c r="C29">
        <v>32311</v>
      </c>
      <c r="D29">
        <v>263043645</v>
      </c>
      <c r="E29">
        <v>313.61180000000002</v>
      </c>
      <c r="F29">
        <v>4.1681999999999997</v>
      </c>
      <c r="G29">
        <v>7523.9315999999999</v>
      </c>
      <c r="K29" t="s">
        <v>623</v>
      </c>
      <c r="L29">
        <v>0.14189697272516033</v>
      </c>
      <c r="M29">
        <v>3.3086950034518392E-2</v>
      </c>
      <c r="N29">
        <v>0.1094348108415039</v>
      </c>
      <c r="P29" t="s">
        <v>71</v>
      </c>
      <c r="S29" t="s">
        <v>1132</v>
      </c>
      <c r="T29" t="str">
        <f t="shared" si="12"/>
        <v>inc2007 - 2</v>
      </c>
      <c r="U29">
        <v>403.72129999999999</v>
      </c>
      <c r="V29">
        <v>5.9541000000000004</v>
      </c>
      <c r="W29">
        <v>6780.5433000000003</v>
      </c>
      <c r="Y29">
        <v>71.029600000000002</v>
      </c>
      <c r="Z29">
        <v>2.0341999999999998</v>
      </c>
      <c r="AA29">
        <v>3491.8033</v>
      </c>
      <c r="AC29">
        <v>155.75030000000001</v>
      </c>
      <c r="AD29">
        <v>3.7065000000000001</v>
      </c>
      <c r="AE29">
        <v>4202.0455000000002</v>
      </c>
      <c r="AG29">
        <v>362.56209999999999</v>
      </c>
      <c r="AH29">
        <v>7.8689</v>
      </c>
      <c r="AI29">
        <v>4607.5154000000002</v>
      </c>
      <c r="AP29" t="s">
        <v>1009</v>
      </c>
      <c r="AQ29">
        <v>967843470</v>
      </c>
      <c r="AR29">
        <v>252869298</v>
      </c>
    </row>
    <row r="30" spans="1:44" x14ac:dyDescent="0.2">
      <c r="A30" t="s">
        <v>117</v>
      </c>
      <c r="B30">
        <v>1006801</v>
      </c>
      <c r="C30">
        <v>30904</v>
      </c>
      <c r="D30">
        <v>261155037</v>
      </c>
      <c r="E30">
        <v>302.26749999999998</v>
      </c>
      <c r="F30">
        <v>4.0071000000000003</v>
      </c>
      <c r="G30">
        <v>7543.2055</v>
      </c>
      <c r="K30" t="s">
        <v>624</v>
      </c>
      <c r="L30">
        <v>-2.4330480386309701E-2</v>
      </c>
      <c r="M30">
        <v>-0.2507809783440198</v>
      </c>
      <c r="N30">
        <v>0.22586726653593081</v>
      </c>
      <c r="P30" t="s">
        <v>74</v>
      </c>
      <c r="S30" t="s">
        <v>1133</v>
      </c>
      <c r="T30" t="str">
        <f t="shared" si="12"/>
        <v>inc2007 - 3</v>
      </c>
      <c r="U30">
        <v>418.44940000000003</v>
      </c>
      <c r="V30">
        <v>5.9226000000000001</v>
      </c>
      <c r="W30">
        <v>7065.3342000000002</v>
      </c>
      <c r="Y30">
        <v>72.216700000000003</v>
      </c>
      <c r="Z30">
        <v>2.0347</v>
      </c>
      <c r="AA30">
        <v>3549.2458000000001</v>
      </c>
      <c r="AC30">
        <v>157.11320000000001</v>
      </c>
      <c r="AD30">
        <v>3.5436000000000001</v>
      </c>
      <c r="AE30">
        <v>4433.7076999999999</v>
      </c>
      <c r="AG30">
        <v>376.78609999999998</v>
      </c>
      <c r="AH30">
        <v>7.5223000000000004</v>
      </c>
      <c r="AI30">
        <v>5008.9282000000003</v>
      </c>
      <c r="AP30" t="s">
        <v>1010</v>
      </c>
      <c r="AQ30">
        <v>985398821</v>
      </c>
      <c r="AR30">
        <v>430205717</v>
      </c>
    </row>
    <row r="31" spans="1:44" x14ac:dyDescent="0.2">
      <c r="A31" t="s">
        <v>118</v>
      </c>
      <c r="B31">
        <v>1005544</v>
      </c>
      <c r="C31">
        <v>56338</v>
      </c>
      <c r="D31">
        <v>334849459</v>
      </c>
      <c r="E31">
        <v>289.6293</v>
      </c>
      <c r="F31">
        <v>3.9357000000000002</v>
      </c>
      <c r="G31">
        <v>7358.9369999999999</v>
      </c>
      <c r="K31" t="s">
        <v>625</v>
      </c>
      <c r="L31">
        <v>9.1022450805935115E-2</v>
      </c>
      <c r="M31">
        <v>-6.84227382746255E-2</v>
      </c>
      <c r="N31">
        <v>0.16815592392920553</v>
      </c>
      <c r="P31" t="s">
        <v>73</v>
      </c>
      <c r="S31" t="s">
        <v>1134</v>
      </c>
      <c r="T31" t="str">
        <f t="shared" si="12"/>
        <v>inc2007 - 4</v>
      </c>
      <c r="U31">
        <v>440.32</v>
      </c>
      <c r="V31">
        <v>5.819</v>
      </c>
      <c r="W31">
        <v>7566.8890000000001</v>
      </c>
      <c r="Y31">
        <v>73.399500000000003</v>
      </c>
      <c r="Z31">
        <v>2.0756000000000001</v>
      </c>
      <c r="AA31">
        <v>3536.2184999999999</v>
      </c>
      <c r="AC31">
        <v>160.69069999999999</v>
      </c>
      <c r="AD31">
        <v>3.4836999999999998</v>
      </c>
      <c r="AE31">
        <v>4612.6504999999997</v>
      </c>
      <c r="AG31">
        <v>354.31529999999998</v>
      </c>
      <c r="AH31">
        <v>6.2122000000000002</v>
      </c>
      <c r="AI31">
        <v>5703.5259999999998</v>
      </c>
      <c r="AP31" t="s">
        <v>1011</v>
      </c>
      <c r="AQ31">
        <v>988382643</v>
      </c>
      <c r="AR31">
        <v>427381577</v>
      </c>
    </row>
    <row r="32" spans="1:44" x14ac:dyDescent="0.2">
      <c r="A32" t="s">
        <v>119</v>
      </c>
      <c r="B32">
        <v>1008856</v>
      </c>
      <c r="C32">
        <v>38158</v>
      </c>
      <c r="D32">
        <v>282390733</v>
      </c>
      <c r="E32">
        <v>283.69439999999997</v>
      </c>
      <c r="F32">
        <v>3.9198</v>
      </c>
      <c r="G32">
        <v>7237.5348999999997</v>
      </c>
      <c r="K32" t="s">
        <v>626</v>
      </c>
      <c r="L32">
        <v>0.1398306489358884</v>
      </c>
      <c r="M32">
        <v>8.2603001786022909E-3</v>
      </c>
      <c r="N32">
        <v>0.13938477796636328</v>
      </c>
      <c r="S32" t="s">
        <v>1135</v>
      </c>
      <c r="T32" t="str">
        <f t="shared" si="12"/>
        <v>inc2008 - 1</v>
      </c>
      <c r="U32">
        <v>459.61380000000003</v>
      </c>
      <c r="V32">
        <v>6.0721999999999996</v>
      </c>
      <c r="W32">
        <v>7569.1046999999999</v>
      </c>
      <c r="Y32">
        <v>73.448899999999995</v>
      </c>
      <c r="Z32">
        <v>2.0499999999999998</v>
      </c>
      <c r="AA32">
        <v>3582.9095000000002</v>
      </c>
      <c r="AC32">
        <v>160.94829999999999</v>
      </c>
      <c r="AD32">
        <v>3.3481999999999998</v>
      </c>
      <c r="AE32">
        <v>4807.0114000000003</v>
      </c>
      <c r="AG32">
        <v>360.01670000000001</v>
      </c>
      <c r="AH32">
        <v>6.4804000000000004</v>
      </c>
      <c r="AI32">
        <v>5555.4955</v>
      </c>
      <c r="AP32" t="s">
        <v>1012</v>
      </c>
      <c r="AQ32">
        <v>1000155508</v>
      </c>
      <c r="AR32">
        <v>359651741</v>
      </c>
    </row>
    <row r="33" spans="1:44" x14ac:dyDescent="0.2">
      <c r="A33" t="s">
        <v>120</v>
      </c>
      <c r="B33">
        <v>1010729</v>
      </c>
      <c r="C33">
        <v>33472</v>
      </c>
      <c r="D33">
        <v>287234092</v>
      </c>
      <c r="E33">
        <v>289.09960000000001</v>
      </c>
      <c r="F33">
        <v>3.9403000000000001</v>
      </c>
      <c r="G33">
        <v>7336.9084999999995</v>
      </c>
      <c r="K33" t="s">
        <v>627</v>
      </c>
      <c r="L33">
        <v>0.11223863949342465</v>
      </c>
      <c r="M33">
        <v>2.3029944782237369E-2</v>
      </c>
      <c r="N33">
        <v>9.3124173482308253E-2</v>
      </c>
      <c r="S33" t="s">
        <v>1136</v>
      </c>
      <c r="T33" t="str">
        <f t="shared" si="12"/>
        <v>inc2008 - 2</v>
      </c>
      <c r="U33">
        <v>502.72789999999998</v>
      </c>
      <c r="V33">
        <v>6.6539000000000001</v>
      </c>
      <c r="W33">
        <v>7555.4016000000001</v>
      </c>
      <c r="Y33">
        <v>74.210300000000004</v>
      </c>
      <c r="Z33">
        <v>2.0308999999999999</v>
      </c>
      <c r="AA33">
        <v>3654.0535</v>
      </c>
      <c r="AC33">
        <v>159.30670000000001</v>
      </c>
      <c r="AD33">
        <v>3.2856000000000001</v>
      </c>
      <c r="AE33">
        <v>4848.5861000000004</v>
      </c>
      <c r="AG33">
        <v>363.8263</v>
      </c>
      <c r="AH33">
        <v>6.6683000000000003</v>
      </c>
      <c r="AI33">
        <v>5456.0470999999998</v>
      </c>
      <c r="AP33" t="s">
        <v>1013</v>
      </c>
      <c r="AQ33">
        <v>1011831906</v>
      </c>
      <c r="AR33">
        <v>439563939</v>
      </c>
    </row>
    <row r="34" spans="1:44" x14ac:dyDescent="0.2">
      <c r="A34" t="s">
        <v>121</v>
      </c>
      <c r="B34">
        <v>1011223</v>
      </c>
      <c r="C34">
        <v>32305</v>
      </c>
      <c r="D34">
        <v>287136544</v>
      </c>
      <c r="E34">
        <v>295.21969999999999</v>
      </c>
      <c r="F34">
        <v>3.9706999999999999</v>
      </c>
      <c r="G34">
        <v>7434.8819000000003</v>
      </c>
      <c r="K34" t="s">
        <v>628</v>
      </c>
      <c r="L34">
        <v>0.11357462723253715</v>
      </c>
      <c r="M34">
        <v>7.2048613703211417E-2</v>
      </c>
      <c r="N34">
        <v>4.1020721597979398E-2</v>
      </c>
      <c r="S34" t="s">
        <v>1137</v>
      </c>
      <c r="T34" t="str">
        <f t="shared" si="12"/>
        <v>inc2008 - 3</v>
      </c>
      <c r="U34">
        <v>544.57929999999999</v>
      </c>
      <c r="V34">
        <v>7.3441999999999998</v>
      </c>
      <c r="W34">
        <v>7415.1436999999996</v>
      </c>
      <c r="Y34">
        <v>76.238399999999999</v>
      </c>
      <c r="Z34">
        <v>2.1212</v>
      </c>
      <c r="AA34">
        <v>3594.0319</v>
      </c>
      <c r="AC34">
        <v>160.20830000000001</v>
      </c>
      <c r="AD34">
        <v>3.2964000000000002</v>
      </c>
      <c r="AE34">
        <v>4860.0895</v>
      </c>
      <c r="AG34">
        <v>349.34969999999998</v>
      </c>
      <c r="AH34">
        <v>7.2617000000000003</v>
      </c>
      <c r="AI34">
        <v>4810.8536999999997</v>
      </c>
      <c r="AP34" t="s">
        <v>1014</v>
      </c>
      <c r="AQ34">
        <v>1025325795</v>
      </c>
      <c r="AR34">
        <v>418840554</v>
      </c>
    </row>
    <row r="35" spans="1:44" x14ac:dyDescent="0.2">
      <c r="A35" t="s">
        <v>122</v>
      </c>
      <c r="B35">
        <v>1007523</v>
      </c>
      <c r="C35">
        <v>46904</v>
      </c>
      <c r="D35">
        <v>385789959</v>
      </c>
      <c r="E35">
        <v>307.6893</v>
      </c>
      <c r="F35">
        <v>3.7351999999999999</v>
      </c>
      <c r="G35">
        <v>8237.5998999999993</v>
      </c>
      <c r="K35" t="s">
        <v>629</v>
      </c>
      <c r="L35">
        <v>4.6000132259892683E-2</v>
      </c>
      <c r="M35">
        <v>-4.5446872875960088E-2</v>
      </c>
      <c r="N35">
        <v>8.8318099268008946E-2</v>
      </c>
      <c r="S35" t="s">
        <v>1138</v>
      </c>
      <c r="T35" t="str">
        <f t="shared" si="12"/>
        <v>inc2008 - 4</v>
      </c>
      <c r="U35">
        <v>609.04390000000001</v>
      </c>
      <c r="V35">
        <v>8.5320999999999998</v>
      </c>
      <c r="W35">
        <v>7138.2781999999997</v>
      </c>
      <c r="Y35">
        <v>79.781999999999996</v>
      </c>
      <c r="Z35">
        <v>2.2222</v>
      </c>
      <c r="AA35">
        <v>3590.1453999999999</v>
      </c>
      <c r="AC35">
        <v>163.90110000000001</v>
      </c>
      <c r="AD35">
        <v>3.3418999999999999</v>
      </c>
      <c r="AE35">
        <v>4904.4335000000001</v>
      </c>
      <c r="AG35">
        <v>369.4366</v>
      </c>
      <c r="AH35">
        <v>8.4133999999999993</v>
      </c>
      <c r="AI35">
        <v>4391.0554000000002</v>
      </c>
      <c r="AP35" t="s">
        <v>1015</v>
      </c>
      <c r="AQ35">
        <v>1034320691</v>
      </c>
      <c r="AR35">
        <v>535750858</v>
      </c>
    </row>
    <row r="36" spans="1:44" x14ac:dyDescent="0.2">
      <c r="A36" t="s">
        <v>123</v>
      </c>
      <c r="B36">
        <v>1009873</v>
      </c>
      <c r="C36">
        <v>37501</v>
      </c>
      <c r="D36">
        <v>330288212</v>
      </c>
      <c r="E36">
        <v>319.46960000000001</v>
      </c>
      <c r="F36">
        <v>3.718</v>
      </c>
      <c r="G36">
        <v>8592.5663999999997</v>
      </c>
      <c r="K36" t="s">
        <v>630</v>
      </c>
      <c r="L36">
        <v>-0.1412877533502003</v>
      </c>
      <c r="M36">
        <v>-0.25327541153181737</v>
      </c>
      <c r="N36">
        <v>0.10548870302884121</v>
      </c>
      <c r="S36" t="s">
        <v>1139</v>
      </c>
      <c r="T36" t="str">
        <f t="shared" si="12"/>
        <v>inc2009 - 1</v>
      </c>
      <c r="U36">
        <v>638.85440000000006</v>
      </c>
      <c r="V36">
        <v>8.8556000000000008</v>
      </c>
      <c r="W36">
        <v>7214.1489000000001</v>
      </c>
      <c r="Y36">
        <v>81.891000000000005</v>
      </c>
      <c r="Z36">
        <v>2.2597999999999998</v>
      </c>
      <c r="AA36">
        <v>3623.7844</v>
      </c>
      <c r="AC36">
        <v>173.62219999999999</v>
      </c>
      <c r="AD36">
        <v>3.4714999999999998</v>
      </c>
      <c r="AE36">
        <v>5001.4303</v>
      </c>
      <c r="AG36">
        <v>390.91219999999998</v>
      </c>
      <c r="AH36">
        <v>9.6713000000000005</v>
      </c>
      <c r="AI36">
        <v>4041.9679000000001</v>
      </c>
      <c r="AP36" t="s">
        <v>1016</v>
      </c>
      <c r="AQ36">
        <v>1040165278</v>
      </c>
      <c r="AR36">
        <v>574737250</v>
      </c>
    </row>
    <row r="37" spans="1:44" x14ac:dyDescent="0.2">
      <c r="A37" t="s">
        <v>124</v>
      </c>
      <c r="B37">
        <v>1009913</v>
      </c>
      <c r="C37">
        <v>34600</v>
      </c>
      <c r="D37">
        <v>388735063</v>
      </c>
      <c r="E37">
        <v>344.66730000000001</v>
      </c>
      <c r="F37">
        <v>3.7467000000000001</v>
      </c>
      <c r="G37">
        <v>9199.3243999999995</v>
      </c>
      <c r="K37" t="s">
        <v>631</v>
      </c>
      <c r="L37">
        <v>-0.12553302002810168</v>
      </c>
      <c r="M37">
        <v>-0.16594860550131668</v>
      </c>
      <c r="N37">
        <v>4.6244684764476296E-2</v>
      </c>
      <c r="S37" t="s">
        <v>1122</v>
      </c>
      <c r="T37" t="str">
        <f>"exc"&amp;S37</f>
        <v>exc2004 - 4</v>
      </c>
      <c r="U37">
        <v>245.64089999999999</v>
      </c>
      <c r="V37">
        <v>4.3277999999999999</v>
      </c>
      <c r="W37">
        <v>5675.8494000000001</v>
      </c>
      <c r="Y37">
        <v>61.695500000000003</v>
      </c>
      <c r="Z37">
        <v>1.9403999999999999</v>
      </c>
      <c r="AA37">
        <v>3179.569</v>
      </c>
      <c r="AC37">
        <v>114.5872</v>
      </c>
      <c r="AD37">
        <v>3.0956999999999999</v>
      </c>
      <c r="AE37">
        <v>3701.4670999999998</v>
      </c>
      <c r="AG37">
        <v>263.57089999999999</v>
      </c>
      <c r="AH37">
        <v>5.4164000000000003</v>
      </c>
      <c r="AI37">
        <v>4866.1848</v>
      </c>
      <c r="AP37" t="s">
        <v>1017</v>
      </c>
      <c r="AQ37">
        <v>1029997466</v>
      </c>
      <c r="AR37">
        <v>454763265</v>
      </c>
    </row>
    <row r="38" spans="1:44" x14ac:dyDescent="0.2">
      <c r="A38" t="s">
        <v>125</v>
      </c>
      <c r="B38">
        <v>1019073</v>
      </c>
      <c r="C38">
        <v>57131</v>
      </c>
      <c r="D38">
        <v>1051891055</v>
      </c>
      <c r="E38">
        <v>532.99570000000006</v>
      </c>
      <c r="F38">
        <v>4.3529</v>
      </c>
      <c r="G38">
        <v>12244.54</v>
      </c>
      <c r="K38" t="s">
        <v>632</v>
      </c>
      <c r="L38">
        <v>-0.9957883576599843</v>
      </c>
      <c r="M38">
        <v>-1.183411700603394</v>
      </c>
      <c r="N38">
        <v>0.15559484532482354</v>
      </c>
      <c r="S38" t="s">
        <v>1123</v>
      </c>
      <c r="T38" t="str">
        <f t="shared" ref="T38:T54" si="13">"exc"&amp;S38</f>
        <v>exc2005 - 1</v>
      </c>
      <c r="U38">
        <v>245.86940000000001</v>
      </c>
      <c r="V38">
        <v>4.2213000000000003</v>
      </c>
      <c r="W38">
        <v>5824.5573000000004</v>
      </c>
      <c r="Y38">
        <v>63.166899999999998</v>
      </c>
      <c r="Z38">
        <v>1.9244000000000001</v>
      </c>
      <c r="AA38">
        <v>3282.4794999999999</v>
      </c>
      <c r="AC38">
        <v>114.22629999999999</v>
      </c>
      <c r="AD38">
        <v>3.1295999999999999</v>
      </c>
      <c r="AE38">
        <v>3649.9162000000001</v>
      </c>
      <c r="AG38">
        <v>256.16969999999998</v>
      </c>
      <c r="AH38">
        <v>5.0331999999999999</v>
      </c>
      <c r="AI38">
        <v>5089.6370999999999</v>
      </c>
      <c r="AP38" t="s">
        <v>1018</v>
      </c>
      <c r="AQ38">
        <v>1011337159</v>
      </c>
      <c r="AR38">
        <v>1949972608</v>
      </c>
    </row>
    <row r="39" spans="1:44" x14ac:dyDescent="0.2">
      <c r="A39" t="s">
        <v>126</v>
      </c>
      <c r="B39">
        <v>1009246</v>
      </c>
      <c r="C39">
        <v>87587</v>
      </c>
      <c r="D39">
        <v>680442277</v>
      </c>
      <c r="E39">
        <v>605.5566</v>
      </c>
      <c r="F39">
        <v>5.3560999999999996</v>
      </c>
      <c r="G39">
        <v>11306.0046</v>
      </c>
      <c r="K39" t="s">
        <v>633</v>
      </c>
      <c r="L39">
        <v>-0.92765903133315863</v>
      </c>
      <c r="M39">
        <v>-0.91983766656370269</v>
      </c>
      <c r="N39">
        <v>0.14525826761046928</v>
      </c>
      <c r="S39" t="s">
        <v>1124</v>
      </c>
      <c r="T39" t="str">
        <f t="shared" si="13"/>
        <v>exc2005 - 2</v>
      </c>
      <c r="U39">
        <v>246.2166</v>
      </c>
      <c r="V39">
        <v>4.1105</v>
      </c>
      <c r="W39">
        <v>5990.0066999999999</v>
      </c>
      <c r="Y39">
        <v>64.250699999999995</v>
      </c>
      <c r="Z39">
        <v>1.9103000000000001</v>
      </c>
      <c r="AA39">
        <v>3363.4067</v>
      </c>
      <c r="AC39">
        <v>113.9237</v>
      </c>
      <c r="AD39">
        <v>3.0808</v>
      </c>
      <c r="AE39">
        <v>3697.9135000000001</v>
      </c>
      <c r="AG39">
        <v>242.3954</v>
      </c>
      <c r="AH39">
        <v>4.8502000000000001</v>
      </c>
      <c r="AI39">
        <v>4997.6428999999998</v>
      </c>
      <c r="AP39" t="s">
        <v>1019</v>
      </c>
      <c r="AQ39">
        <v>966006613</v>
      </c>
      <c r="AR39">
        <v>614388834</v>
      </c>
    </row>
    <row r="40" spans="1:44" x14ac:dyDescent="0.2">
      <c r="A40" t="s">
        <v>127</v>
      </c>
      <c r="B40">
        <v>1005237</v>
      </c>
      <c r="C40">
        <v>36136</v>
      </c>
      <c r="D40">
        <v>467571837</v>
      </c>
      <c r="E40">
        <v>640.20280000000002</v>
      </c>
      <c r="F40">
        <v>5.3284000000000002</v>
      </c>
      <c r="G40">
        <v>12014.8163</v>
      </c>
      <c r="K40" t="s">
        <v>634</v>
      </c>
      <c r="L40">
        <v>-0.56106096781287562</v>
      </c>
      <c r="M40">
        <v>-0.56568438062760673</v>
      </c>
      <c r="N40">
        <v>8.1467677815842007E-2</v>
      </c>
      <c r="S40" t="s">
        <v>1125</v>
      </c>
      <c r="T40" t="str">
        <f t="shared" si="13"/>
        <v>exc2005 - 3</v>
      </c>
      <c r="U40">
        <v>249.5367</v>
      </c>
      <c r="V40">
        <v>4.0965999999999996</v>
      </c>
      <c r="W40">
        <v>6091.3343000000004</v>
      </c>
      <c r="Y40">
        <v>65.684299999999993</v>
      </c>
      <c r="Z40">
        <v>1.9224000000000001</v>
      </c>
      <c r="AA40">
        <v>3416.7703999999999</v>
      </c>
      <c r="AC40">
        <v>117.14830000000001</v>
      </c>
      <c r="AD40">
        <v>3.1236000000000002</v>
      </c>
      <c r="AE40">
        <v>3750.4794000000002</v>
      </c>
      <c r="AG40">
        <v>248.00829999999999</v>
      </c>
      <c r="AH40">
        <v>4.7476000000000003</v>
      </c>
      <c r="AI40">
        <v>5223.9022999999997</v>
      </c>
      <c r="AP40" t="s">
        <v>1020</v>
      </c>
      <c r="AQ40">
        <v>954231543</v>
      </c>
      <c r="AR40">
        <v>468242969</v>
      </c>
    </row>
    <row r="41" spans="1:44" x14ac:dyDescent="0.2">
      <c r="A41" t="s">
        <v>128</v>
      </c>
      <c r="B41">
        <v>1005443</v>
      </c>
      <c r="C41">
        <v>31860</v>
      </c>
      <c r="D41">
        <v>448315190</v>
      </c>
      <c r="E41">
        <v>655.66250000000002</v>
      </c>
      <c r="F41">
        <v>5.2664999999999997</v>
      </c>
      <c r="G41">
        <v>12449.6759</v>
      </c>
      <c r="K41" t="s">
        <v>635</v>
      </c>
      <c r="L41">
        <v>-5.5167240167380227E-2</v>
      </c>
      <c r="M41">
        <v>-0.25288660936450957</v>
      </c>
      <c r="N41">
        <v>0.27949240237674916</v>
      </c>
      <c r="S41" t="s">
        <v>1126</v>
      </c>
      <c r="T41" t="str">
        <f t="shared" si="13"/>
        <v>exc2005 - 4</v>
      </c>
      <c r="U41">
        <v>253.78980000000001</v>
      </c>
      <c r="V41">
        <v>4.0978000000000003</v>
      </c>
      <c r="W41">
        <v>6193.3235000000004</v>
      </c>
      <c r="Y41">
        <v>66.0428</v>
      </c>
      <c r="Z41">
        <v>1.92</v>
      </c>
      <c r="AA41">
        <v>3439.7779</v>
      </c>
      <c r="AC41">
        <v>118.49939999999999</v>
      </c>
      <c r="AD41">
        <v>3.1168</v>
      </c>
      <c r="AE41">
        <v>3802.0038</v>
      </c>
      <c r="AG41">
        <v>255.5813</v>
      </c>
      <c r="AH41">
        <v>4.7686999999999999</v>
      </c>
      <c r="AI41">
        <v>5359.6081000000004</v>
      </c>
      <c r="AP41" t="s">
        <v>1021</v>
      </c>
      <c r="AQ41">
        <v>956020896</v>
      </c>
      <c r="AR41">
        <v>491867014</v>
      </c>
    </row>
    <row r="42" spans="1:44" x14ac:dyDescent="0.2">
      <c r="A42" t="s">
        <v>129</v>
      </c>
      <c r="B42">
        <v>1003537</v>
      </c>
      <c r="C42">
        <v>33263</v>
      </c>
      <c r="D42">
        <v>514398598</v>
      </c>
      <c r="E42">
        <v>524.60479999999995</v>
      </c>
      <c r="F42">
        <v>4.6936</v>
      </c>
      <c r="G42">
        <v>11176.9797</v>
      </c>
      <c r="K42" t="s">
        <v>636</v>
      </c>
      <c r="L42">
        <v>-1.0830086145752935</v>
      </c>
      <c r="M42">
        <v>-0.66030667427082956</v>
      </c>
      <c r="N42">
        <v>-0.5015203762478988</v>
      </c>
      <c r="S42" t="s">
        <v>1127</v>
      </c>
      <c r="T42" t="str">
        <f t="shared" si="13"/>
        <v>exc2006 - 1</v>
      </c>
      <c r="U42">
        <v>257.71080000000001</v>
      </c>
      <c r="V42">
        <v>4.0776000000000003</v>
      </c>
      <c r="W42">
        <v>6320.1477000000004</v>
      </c>
      <c r="Y42">
        <v>66.281300000000002</v>
      </c>
      <c r="Z42">
        <v>1.9245000000000001</v>
      </c>
      <c r="AA42">
        <v>3444.078</v>
      </c>
      <c r="AC42">
        <v>120.3468</v>
      </c>
      <c r="AD42">
        <v>3.0929000000000002</v>
      </c>
      <c r="AE42">
        <v>3891.0189999999998</v>
      </c>
      <c r="AG42">
        <v>259.30040000000002</v>
      </c>
      <c r="AH42">
        <v>4.7996999999999996</v>
      </c>
      <c r="AI42">
        <v>5402.3859000000002</v>
      </c>
      <c r="AP42" t="s">
        <v>1022</v>
      </c>
      <c r="AQ42">
        <v>947075790</v>
      </c>
      <c r="AR42">
        <v>773921172</v>
      </c>
    </row>
    <row r="43" spans="1:44" x14ac:dyDescent="0.2">
      <c r="A43" t="s">
        <v>130</v>
      </c>
      <c r="B43">
        <v>994280</v>
      </c>
      <c r="C43">
        <v>37579</v>
      </c>
      <c r="D43">
        <v>488872387</v>
      </c>
      <c r="E43">
        <v>478.77249999999998</v>
      </c>
      <c r="F43">
        <v>3.4636</v>
      </c>
      <c r="G43">
        <v>13823.002399999999</v>
      </c>
      <c r="K43" t="s">
        <v>637</v>
      </c>
      <c r="L43">
        <v>0.21835283551021456</v>
      </c>
      <c r="M43">
        <v>0.10222442619742279</v>
      </c>
      <c r="N43">
        <v>0.16262900419182874</v>
      </c>
      <c r="S43" t="s">
        <v>1128</v>
      </c>
      <c r="T43" t="str">
        <f t="shared" si="13"/>
        <v>exc2006 - 2</v>
      </c>
      <c r="U43">
        <v>261.36669999999998</v>
      </c>
      <c r="V43">
        <v>4.0652999999999997</v>
      </c>
      <c r="W43">
        <v>6429.2704999999996</v>
      </c>
      <c r="Y43">
        <v>66.420599999999993</v>
      </c>
      <c r="Z43">
        <v>1.9267000000000001</v>
      </c>
      <c r="AA43">
        <v>3447.29</v>
      </c>
      <c r="AC43">
        <v>122.8691</v>
      </c>
      <c r="AD43">
        <v>3.1615000000000002</v>
      </c>
      <c r="AE43">
        <v>3886.4023000000002</v>
      </c>
      <c r="AG43">
        <v>257.86380000000003</v>
      </c>
      <c r="AH43">
        <v>4.7102000000000004</v>
      </c>
      <c r="AI43">
        <v>5474.6170000000002</v>
      </c>
      <c r="AP43" t="s">
        <v>1023</v>
      </c>
      <c r="AQ43">
        <v>935632170</v>
      </c>
      <c r="AR43">
        <v>450732756</v>
      </c>
    </row>
    <row r="44" spans="1:44" x14ac:dyDescent="0.2">
      <c r="A44" t="s">
        <v>131</v>
      </c>
      <c r="B44">
        <v>9160933</v>
      </c>
      <c r="C44">
        <v>487491</v>
      </c>
      <c r="D44">
        <v>2909495305</v>
      </c>
      <c r="E44">
        <v>317.59809999999999</v>
      </c>
      <c r="F44">
        <v>5.3213999999999997</v>
      </c>
      <c r="G44">
        <v>5968.3056999999999</v>
      </c>
      <c r="K44" t="s">
        <v>638</v>
      </c>
      <c r="L44">
        <v>0.36747430090023853</v>
      </c>
      <c r="M44">
        <v>0.10958079324382707</v>
      </c>
      <c r="N44">
        <v>0.27080782995737701</v>
      </c>
      <c r="S44" t="s">
        <v>1129</v>
      </c>
      <c r="T44" t="str">
        <f t="shared" si="13"/>
        <v>exc2006 - 3</v>
      </c>
      <c r="U44">
        <v>265.5668</v>
      </c>
      <c r="V44">
        <v>4.0404</v>
      </c>
      <c r="W44">
        <v>6572.7203</v>
      </c>
      <c r="Y44">
        <v>66.096299999999999</v>
      </c>
      <c r="Z44">
        <v>1.9077</v>
      </c>
      <c r="AA44">
        <v>3464.6601000000001</v>
      </c>
      <c r="AC44">
        <v>123.6716</v>
      </c>
      <c r="AD44">
        <v>3.1478000000000002</v>
      </c>
      <c r="AE44">
        <v>3928.8346000000001</v>
      </c>
      <c r="AG44">
        <v>250.93610000000001</v>
      </c>
      <c r="AH44">
        <v>4.4523999999999999</v>
      </c>
      <c r="AI44">
        <v>5635.9178000000002</v>
      </c>
      <c r="AP44" t="s">
        <v>1024</v>
      </c>
      <c r="AQ44">
        <v>6762958757</v>
      </c>
      <c r="AR44">
        <v>3458047370</v>
      </c>
    </row>
    <row r="45" spans="1:44" x14ac:dyDescent="0.2">
      <c r="A45" t="s">
        <v>132</v>
      </c>
      <c r="B45">
        <v>9241347</v>
      </c>
      <c r="C45">
        <v>574964</v>
      </c>
      <c r="D45">
        <v>3104105236</v>
      </c>
      <c r="E45">
        <v>326.78559999999999</v>
      </c>
      <c r="F45">
        <v>5.7735000000000003</v>
      </c>
      <c r="G45">
        <v>5660.0991000000004</v>
      </c>
      <c r="K45" t="s">
        <v>639</v>
      </c>
      <c r="L45">
        <v>0.26540454289658377</v>
      </c>
      <c r="M45">
        <v>5.5725159565292406E-2</v>
      </c>
      <c r="N45">
        <v>0.19654311573015801</v>
      </c>
      <c r="S45" t="s">
        <v>1130</v>
      </c>
      <c r="T45" t="str">
        <f t="shared" si="13"/>
        <v>exc2006 - 4</v>
      </c>
      <c r="U45">
        <v>271.15800000000002</v>
      </c>
      <c r="V45">
        <v>4.0541999999999998</v>
      </c>
      <c r="W45">
        <v>6688.3905000000004</v>
      </c>
      <c r="Y45">
        <v>67.022800000000004</v>
      </c>
      <c r="Z45">
        <v>1.9054</v>
      </c>
      <c r="AA45">
        <v>3517.5844999999999</v>
      </c>
      <c r="AC45">
        <v>127.0262</v>
      </c>
      <c r="AD45">
        <v>3.1720999999999999</v>
      </c>
      <c r="AE45">
        <v>4004.4461000000001</v>
      </c>
      <c r="AG45">
        <v>250.0102</v>
      </c>
      <c r="AH45">
        <v>4.3421000000000003</v>
      </c>
      <c r="AI45">
        <v>5757.8116</v>
      </c>
      <c r="AP45" t="s">
        <v>1025</v>
      </c>
      <c r="AQ45">
        <v>6948866384</v>
      </c>
      <c r="AR45">
        <v>3998523476</v>
      </c>
    </row>
    <row r="46" spans="1:44" x14ac:dyDescent="0.2">
      <c r="A46" t="s">
        <v>133</v>
      </c>
      <c r="B46">
        <v>9344904</v>
      </c>
      <c r="C46">
        <v>747370</v>
      </c>
      <c r="D46">
        <v>4134012613</v>
      </c>
      <c r="E46">
        <v>365.71690000000001</v>
      </c>
      <c r="F46">
        <v>6.5225999999999997</v>
      </c>
      <c r="G46">
        <v>5606.9582</v>
      </c>
      <c r="K46" t="s">
        <v>640</v>
      </c>
      <c r="L46">
        <v>0.11004318352836678</v>
      </c>
      <c r="M46">
        <v>0.50780172858093298</v>
      </c>
      <c r="N46">
        <v>-0.39889239122633646</v>
      </c>
      <c r="S46" t="s">
        <v>1131</v>
      </c>
      <c r="T46" t="str">
        <f t="shared" si="13"/>
        <v>exc2007 - 1</v>
      </c>
      <c r="U46">
        <v>277.40870000000001</v>
      </c>
      <c r="V46">
        <v>4.0890000000000004</v>
      </c>
      <c r="W46">
        <v>6784.2645000000002</v>
      </c>
      <c r="Y46">
        <v>67.326400000000007</v>
      </c>
      <c r="Z46">
        <v>1.9048</v>
      </c>
      <c r="AA46">
        <v>3534.5922</v>
      </c>
      <c r="AC46">
        <v>131.19999999999999</v>
      </c>
      <c r="AD46">
        <v>3.1577999999999999</v>
      </c>
      <c r="AE46">
        <v>4154.7748000000001</v>
      </c>
      <c r="AG46">
        <v>246.7585</v>
      </c>
      <c r="AH46">
        <v>4.2427999999999999</v>
      </c>
      <c r="AI46">
        <v>5815.9256999999998</v>
      </c>
      <c r="AP46" t="s">
        <v>1026</v>
      </c>
      <c r="AQ46">
        <v>7180928811</v>
      </c>
      <c r="AR46">
        <v>7909118909</v>
      </c>
    </row>
    <row r="47" spans="1:44" x14ac:dyDescent="0.2">
      <c r="A47" t="s">
        <v>134</v>
      </c>
      <c r="B47">
        <v>9436475</v>
      </c>
      <c r="C47">
        <v>853820</v>
      </c>
      <c r="D47">
        <v>5759660917</v>
      </c>
      <c r="E47">
        <v>427.80279999999999</v>
      </c>
      <c r="F47">
        <v>7.1635</v>
      </c>
      <c r="G47">
        <v>5971.9948000000004</v>
      </c>
      <c r="K47" t="s">
        <v>641</v>
      </c>
      <c r="L47">
        <v>1.9601470962752474E-2</v>
      </c>
      <c r="M47">
        <v>0.12936667066803423</v>
      </c>
      <c r="N47">
        <v>-9.458174215865596E-2</v>
      </c>
      <c r="S47" t="s">
        <v>1132</v>
      </c>
      <c r="T47" t="str">
        <f t="shared" si="13"/>
        <v>exc2007 - 2</v>
      </c>
      <c r="U47">
        <v>289.55860000000001</v>
      </c>
      <c r="V47">
        <v>4.1731999999999996</v>
      </c>
      <c r="W47">
        <v>6938.5239000000001</v>
      </c>
      <c r="Y47">
        <v>68.263400000000004</v>
      </c>
      <c r="Z47">
        <v>1.9275</v>
      </c>
      <c r="AA47">
        <v>3541.4693000000002</v>
      </c>
      <c r="AC47">
        <v>135.69929999999999</v>
      </c>
      <c r="AD47">
        <v>3.1259999999999999</v>
      </c>
      <c r="AE47">
        <v>4341.0214999999998</v>
      </c>
      <c r="AG47">
        <v>255.47900000000001</v>
      </c>
      <c r="AH47">
        <v>4.2243000000000004</v>
      </c>
      <c r="AI47">
        <v>6047.8434999999999</v>
      </c>
      <c r="AP47" t="s">
        <v>1027</v>
      </c>
      <c r="AQ47">
        <v>7348184478</v>
      </c>
      <c r="AR47">
        <v>4310699406</v>
      </c>
    </row>
    <row r="48" spans="1:44" x14ac:dyDescent="0.2">
      <c r="A48" t="s">
        <v>135</v>
      </c>
      <c r="B48">
        <v>9464472</v>
      </c>
      <c r="C48">
        <v>499603</v>
      </c>
      <c r="D48">
        <v>3506634767</v>
      </c>
      <c r="E48">
        <v>440.26799999999997</v>
      </c>
      <c r="F48">
        <v>7.1378000000000004</v>
      </c>
      <c r="G48">
        <v>6168.1287000000002</v>
      </c>
      <c r="K48" t="s">
        <v>642</v>
      </c>
      <c r="L48">
        <v>-0.16705898364329838</v>
      </c>
      <c r="M48">
        <v>-0.16358398680317779</v>
      </c>
      <c r="N48">
        <v>5.1684392553588731E-4</v>
      </c>
      <c r="S48" t="s">
        <v>1133</v>
      </c>
      <c r="T48" t="str">
        <f t="shared" si="13"/>
        <v>exc2007 - 3</v>
      </c>
      <c r="U48">
        <v>304.63339999999999</v>
      </c>
      <c r="V48">
        <v>4.28</v>
      </c>
      <c r="W48">
        <v>7117.5698000000002</v>
      </c>
      <c r="Y48">
        <v>69.670699999999997</v>
      </c>
      <c r="Z48">
        <v>1.9524999999999999</v>
      </c>
      <c r="AA48">
        <v>3568.1954999999998</v>
      </c>
      <c r="AC48">
        <v>140.77160000000001</v>
      </c>
      <c r="AD48">
        <v>3.1345000000000001</v>
      </c>
      <c r="AE48">
        <v>4490.9677000000001</v>
      </c>
      <c r="AG48">
        <v>264.79219999999998</v>
      </c>
      <c r="AH48">
        <v>4.2523999999999997</v>
      </c>
      <c r="AI48">
        <v>6226.8710000000001</v>
      </c>
      <c r="AP48" t="s">
        <v>1028</v>
      </c>
      <c r="AQ48">
        <v>7464217553</v>
      </c>
      <c r="AR48">
        <v>3858905337</v>
      </c>
    </row>
    <row r="49" spans="1:44" x14ac:dyDescent="0.2">
      <c r="A49" t="s">
        <v>136</v>
      </c>
      <c r="B49">
        <v>9551512</v>
      </c>
      <c r="C49">
        <v>524762</v>
      </c>
      <c r="D49">
        <v>3399561160</v>
      </c>
      <c r="E49">
        <v>444.47199999999998</v>
      </c>
      <c r="F49">
        <v>6.9463999999999997</v>
      </c>
      <c r="G49">
        <v>6398.5973999999997</v>
      </c>
      <c r="K49" t="s">
        <v>643</v>
      </c>
      <c r="L49">
        <v>-5.2963332354275271E-2</v>
      </c>
      <c r="M49">
        <v>-6.1489171238540669E-2</v>
      </c>
      <c r="N49">
        <v>1.5131230092098895E-2</v>
      </c>
      <c r="S49" t="s">
        <v>1134</v>
      </c>
      <c r="T49" t="str">
        <f t="shared" si="13"/>
        <v>exc2007 - 4</v>
      </c>
      <c r="U49">
        <v>313.23500000000001</v>
      </c>
      <c r="V49">
        <v>4.2683999999999997</v>
      </c>
      <c r="W49">
        <v>7338.4483</v>
      </c>
      <c r="Y49">
        <v>70.123999999999995</v>
      </c>
      <c r="Z49">
        <v>1.9746999999999999</v>
      </c>
      <c r="AA49">
        <v>3551.0713000000001</v>
      </c>
      <c r="AC49">
        <v>145.04259999999999</v>
      </c>
      <c r="AD49">
        <v>3.1301000000000001</v>
      </c>
      <c r="AE49">
        <v>4633.8077999999996</v>
      </c>
      <c r="AG49">
        <v>261.99549999999999</v>
      </c>
      <c r="AH49">
        <v>4.0953999999999997</v>
      </c>
      <c r="AI49">
        <v>6397.3756999999996</v>
      </c>
      <c r="AP49" t="s">
        <v>1029</v>
      </c>
      <c r="AQ49">
        <v>7604263593</v>
      </c>
      <c r="AR49">
        <v>3855934887</v>
      </c>
    </row>
    <row r="50" spans="1:44" x14ac:dyDescent="0.2">
      <c r="A50" t="s">
        <v>137</v>
      </c>
      <c r="B50">
        <v>9642519</v>
      </c>
      <c r="C50">
        <v>654421</v>
      </c>
      <c r="D50">
        <v>3930561598</v>
      </c>
      <c r="E50">
        <v>435.65899999999999</v>
      </c>
      <c r="F50">
        <v>6.6481000000000003</v>
      </c>
      <c r="G50">
        <v>6553.0991999999997</v>
      </c>
      <c r="K50" t="s">
        <v>644</v>
      </c>
      <c r="L50">
        <v>0.10969627357189693</v>
      </c>
      <c r="M50">
        <v>4.6143450727027302E-2</v>
      </c>
      <c r="N50">
        <v>6.0777644872401115E-2</v>
      </c>
      <c r="S50" t="s">
        <v>1135</v>
      </c>
      <c r="T50" t="str">
        <f t="shared" si="13"/>
        <v>exc2008 - 1</v>
      </c>
      <c r="U50">
        <v>323.30130000000003</v>
      </c>
      <c r="V50">
        <v>4.3163</v>
      </c>
      <c r="W50">
        <v>7490.2497000000003</v>
      </c>
      <c r="Y50">
        <v>69.909400000000005</v>
      </c>
      <c r="Z50">
        <v>1.9555</v>
      </c>
      <c r="AA50">
        <v>3575.0925000000002</v>
      </c>
      <c r="AC50">
        <v>147.56270000000001</v>
      </c>
      <c r="AD50">
        <v>3.0771000000000002</v>
      </c>
      <c r="AE50">
        <v>4795.47</v>
      </c>
      <c r="AG50">
        <v>260.33409999999998</v>
      </c>
      <c r="AH50">
        <v>3.9842</v>
      </c>
      <c r="AI50">
        <v>6534.2264999999998</v>
      </c>
      <c r="AP50" t="s">
        <v>1030</v>
      </c>
      <c r="AQ50">
        <v>7748223954</v>
      </c>
      <c r="AR50">
        <v>12806353319</v>
      </c>
    </row>
    <row r="51" spans="1:44" x14ac:dyDescent="0.2">
      <c r="A51" t="s">
        <v>138</v>
      </c>
      <c r="B51">
        <v>9695406</v>
      </c>
      <c r="C51">
        <v>1128786</v>
      </c>
      <c r="D51">
        <v>7987745497</v>
      </c>
      <c r="E51">
        <v>490.81049999999999</v>
      </c>
      <c r="F51">
        <v>7.3201999999999998</v>
      </c>
      <c r="G51">
        <v>6704.9048000000003</v>
      </c>
      <c r="K51" t="s">
        <v>645</v>
      </c>
      <c r="L51">
        <v>1.6186148725808813E-2</v>
      </c>
      <c r="M51">
        <v>-5.0450773995575515E-2</v>
      </c>
      <c r="N51">
        <v>7.0179636356025199E-2</v>
      </c>
      <c r="S51" t="s">
        <v>1136</v>
      </c>
      <c r="T51" t="str">
        <f t="shared" si="13"/>
        <v>exc2008 - 2</v>
      </c>
      <c r="U51">
        <v>332.54939999999999</v>
      </c>
      <c r="V51">
        <v>4.3476999999999997</v>
      </c>
      <c r="W51">
        <v>7648.8463000000002</v>
      </c>
      <c r="Y51">
        <v>70.461399999999998</v>
      </c>
      <c r="Z51">
        <v>1.9274</v>
      </c>
      <c r="AA51">
        <v>3655.8530999999998</v>
      </c>
      <c r="AC51">
        <v>147.16220000000001</v>
      </c>
      <c r="AD51">
        <v>3.0272000000000001</v>
      </c>
      <c r="AE51">
        <v>4861.3100999999997</v>
      </c>
      <c r="AG51">
        <v>252.32669999999999</v>
      </c>
      <c r="AH51">
        <v>3.8540000000000001</v>
      </c>
      <c r="AI51">
        <v>6547.1210000000001</v>
      </c>
      <c r="AP51" t="s">
        <v>1031</v>
      </c>
      <c r="AQ51">
        <v>7986116571</v>
      </c>
      <c r="AR51">
        <v>5798040554</v>
      </c>
    </row>
    <row r="52" spans="1:44" x14ac:dyDescent="0.2">
      <c r="A52" t="s">
        <v>139</v>
      </c>
      <c r="B52">
        <v>9701352</v>
      </c>
      <c r="C52">
        <v>623154</v>
      </c>
      <c r="D52">
        <v>4747169892</v>
      </c>
      <c r="E52">
        <v>519.94370000000004</v>
      </c>
      <c r="F52">
        <v>7.5953999999999997</v>
      </c>
      <c r="G52">
        <v>6845.5122000000001</v>
      </c>
      <c r="K52" t="s">
        <v>646</v>
      </c>
      <c r="L52">
        <v>9.7823996577908856E-2</v>
      </c>
      <c r="M52">
        <v>-4.0223722639920467E-4</v>
      </c>
      <c r="N52">
        <v>9.8265122840309305E-2</v>
      </c>
      <c r="S52" t="s">
        <v>1137</v>
      </c>
      <c r="T52" t="str">
        <f t="shared" si="13"/>
        <v>exc2008 - 3</v>
      </c>
      <c r="U52">
        <v>343.03149999999999</v>
      </c>
      <c r="V52">
        <v>4.3994</v>
      </c>
      <c r="W52">
        <v>7797.2948999999999</v>
      </c>
      <c r="Y52">
        <v>71.607299999999995</v>
      </c>
      <c r="Z52">
        <v>1.9294</v>
      </c>
      <c r="AA52">
        <v>3711.2923000000001</v>
      </c>
      <c r="AC52">
        <v>148.4478</v>
      </c>
      <c r="AD52">
        <v>3.0175999999999998</v>
      </c>
      <c r="AE52">
        <v>4919.3617999999997</v>
      </c>
      <c r="AG52">
        <v>236.71360000000001</v>
      </c>
      <c r="AH52">
        <v>3.7606000000000002</v>
      </c>
      <c r="AI52">
        <v>6294.6333999999997</v>
      </c>
      <c r="AP52" t="s">
        <v>1032</v>
      </c>
      <c r="AQ52">
        <v>8005704556</v>
      </c>
      <c r="AR52">
        <v>4624003557</v>
      </c>
    </row>
    <row r="53" spans="1:44" x14ac:dyDescent="0.2">
      <c r="A53" t="s">
        <v>140</v>
      </c>
      <c r="B53">
        <v>9773098</v>
      </c>
      <c r="C53">
        <v>730774</v>
      </c>
      <c r="D53">
        <v>4829838637</v>
      </c>
      <c r="E53">
        <v>553.82629999999995</v>
      </c>
      <c r="F53">
        <v>8.0828000000000007</v>
      </c>
      <c r="G53">
        <v>6851.8936999999996</v>
      </c>
      <c r="K53" t="s">
        <v>647</v>
      </c>
      <c r="L53">
        <v>9.1549230139058579E-2</v>
      </c>
      <c r="M53">
        <v>-3.9625550164930079E-3</v>
      </c>
      <c r="N53">
        <v>9.5891390983211089E-2</v>
      </c>
      <c r="S53" t="s">
        <v>1138</v>
      </c>
      <c r="T53" t="str">
        <f t="shared" si="13"/>
        <v>exc2008 - 4</v>
      </c>
      <c r="U53">
        <v>352.04820000000001</v>
      </c>
      <c r="V53">
        <v>4.4192999999999998</v>
      </c>
      <c r="W53">
        <v>7966.2138999999997</v>
      </c>
      <c r="Y53">
        <v>72.540400000000005</v>
      </c>
      <c r="Z53">
        <v>1.9316</v>
      </c>
      <c r="AA53">
        <v>3755.5005999999998</v>
      </c>
      <c r="AC53">
        <v>149.8022</v>
      </c>
      <c r="AD53">
        <v>2.9963000000000002</v>
      </c>
      <c r="AE53">
        <v>4999.6063000000004</v>
      </c>
      <c r="AG53">
        <v>223.9761</v>
      </c>
      <c r="AH53">
        <v>3.7098</v>
      </c>
      <c r="AI53">
        <v>6037.4353000000001</v>
      </c>
      <c r="AP53" t="s">
        <v>1033</v>
      </c>
      <c r="AQ53">
        <v>8140566368</v>
      </c>
      <c r="AR53">
        <v>5595772572</v>
      </c>
    </row>
    <row r="54" spans="1:44" x14ac:dyDescent="0.2">
      <c r="A54" t="s">
        <v>141</v>
      </c>
      <c r="B54">
        <v>9845113</v>
      </c>
      <c r="C54">
        <v>694917</v>
      </c>
      <c r="D54">
        <v>4273910249</v>
      </c>
      <c r="E54">
        <v>559.7509</v>
      </c>
      <c r="F54">
        <v>8.1446000000000005</v>
      </c>
      <c r="G54">
        <v>6872.6243999999997</v>
      </c>
      <c r="K54" t="s">
        <v>648</v>
      </c>
      <c r="L54">
        <v>-0.35459144254730679</v>
      </c>
      <c r="M54">
        <v>-0.43047775971113567</v>
      </c>
      <c r="N54">
        <v>0.13325818544900159</v>
      </c>
      <c r="S54" t="s">
        <v>1139</v>
      </c>
      <c r="T54" t="str">
        <f t="shared" si="13"/>
        <v>exc2009 - 1</v>
      </c>
      <c r="U54">
        <v>365.25920000000002</v>
      </c>
      <c r="V54">
        <v>4.5072000000000001</v>
      </c>
      <c r="W54">
        <v>8103.9054999999998</v>
      </c>
      <c r="Y54">
        <v>74.5227</v>
      </c>
      <c r="Z54">
        <v>1.9440999999999999</v>
      </c>
      <c r="AA54">
        <v>3833.3220000000001</v>
      </c>
      <c r="AC54">
        <v>156.20939999999999</v>
      </c>
      <c r="AD54">
        <v>3.0720000000000001</v>
      </c>
      <c r="AE54">
        <v>5084.9139999999998</v>
      </c>
      <c r="AG54">
        <v>226.81630000000001</v>
      </c>
      <c r="AH54">
        <v>3.8268</v>
      </c>
      <c r="AI54">
        <v>5926.9925000000003</v>
      </c>
      <c r="AP54" t="s">
        <v>1034</v>
      </c>
      <c r="AQ54">
        <v>8289083071</v>
      </c>
      <c r="AR54">
        <v>4782376649</v>
      </c>
    </row>
    <row r="55" spans="1:44" x14ac:dyDescent="0.2">
      <c r="A55" t="s">
        <v>142</v>
      </c>
      <c r="B55">
        <v>9907117</v>
      </c>
      <c r="C55">
        <v>540804</v>
      </c>
      <c r="D55">
        <v>3649152832</v>
      </c>
      <c r="E55">
        <v>446.1268</v>
      </c>
      <c r="F55">
        <v>6.6017999999999999</v>
      </c>
      <c r="G55">
        <v>6757.7002000000002</v>
      </c>
      <c r="K55" t="s">
        <v>649</v>
      </c>
      <c r="L55">
        <v>0.30618395699009748</v>
      </c>
      <c r="M55">
        <v>5.8649082082552928E-2</v>
      </c>
      <c r="N55">
        <v>0.23381537555974519</v>
      </c>
      <c r="AP55" t="s">
        <v>1035</v>
      </c>
      <c r="AQ55">
        <v>8416932808</v>
      </c>
      <c r="AR55">
        <v>4407839197</v>
      </c>
    </row>
    <row r="56" spans="1:44" x14ac:dyDescent="0.2">
      <c r="A56" t="s">
        <v>143</v>
      </c>
      <c r="B56">
        <v>9890698</v>
      </c>
      <c r="C56">
        <v>519785</v>
      </c>
      <c r="D56">
        <v>3733360408</v>
      </c>
      <c r="E56">
        <v>418.2629</v>
      </c>
      <c r="F56">
        <v>6.3078000000000003</v>
      </c>
      <c r="G56">
        <v>6630.8951999999999</v>
      </c>
      <c r="K56" t="s">
        <v>650</v>
      </c>
      <c r="L56">
        <v>0.37410374380749523</v>
      </c>
      <c r="M56">
        <v>7.5614164248663629E-2</v>
      </c>
      <c r="N56">
        <v>0.2775058179611023</v>
      </c>
      <c r="AP56" t="s">
        <v>1036</v>
      </c>
      <c r="AQ56">
        <v>8483118640</v>
      </c>
      <c r="AR56">
        <v>4980921505</v>
      </c>
    </row>
    <row r="57" spans="1:44" x14ac:dyDescent="0.2">
      <c r="A57" t="s">
        <v>144</v>
      </c>
      <c r="B57">
        <v>9922214</v>
      </c>
      <c r="C57">
        <v>600248</v>
      </c>
      <c r="D57">
        <v>4316868557</v>
      </c>
      <c r="E57">
        <v>403.72129999999999</v>
      </c>
      <c r="F57">
        <v>5.9541000000000004</v>
      </c>
      <c r="G57">
        <v>6780.5433000000003</v>
      </c>
      <c r="K57" t="s">
        <v>651</v>
      </c>
      <c r="L57">
        <v>0.24343054314010382</v>
      </c>
      <c r="M57">
        <v>4.1503020065148943E-2</v>
      </c>
      <c r="N57">
        <v>0.19388103479779817</v>
      </c>
      <c r="AP57" t="s">
        <v>1037</v>
      </c>
      <c r="AQ57">
        <v>8602907026</v>
      </c>
      <c r="AR57">
        <v>5581864437</v>
      </c>
    </row>
    <row r="58" spans="1:44" x14ac:dyDescent="0.2">
      <c r="A58" t="s">
        <v>145</v>
      </c>
      <c r="B58">
        <v>9944992</v>
      </c>
      <c r="C58">
        <v>688352</v>
      </c>
      <c r="D58">
        <v>4898423471</v>
      </c>
      <c r="E58">
        <v>418.44940000000003</v>
      </c>
      <c r="F58">
        <v>5.9226000000000001</v>
      </c>
      <c r="G58">
        <v>7065.3342000000002</v>
      </c>
      <c r="K58" t="s">
        <v>652</v>
      </c>
      <c r="L58">
        <v>0.39417621746575482</v>
      </c>
      <c r="M58">
        <v>0.49628610515776139</v>
      </c>
      <c r="N58">
        <v>-6.8243101329433564E-2</v>
      </c>
      <c r="AP58" t="s">
        <v>1038</v>
      </c>
      <c r="AQ58">
        <v>8664556683</v>
      </c>
      <c r="AR58">
        <v>5656352948</v>
      </c>
    </row>
    <row r="59" spans="1:44" x14ac:dyDescent="0.2">
      <c r="A59" t="s">
        <v>146</v>
      </c>
      <c r="B59">
        <v>10068313</v>
      </c>
      <c r="C59">
        <v>509117</v>
      </c>
      <c r="D59">
        <v>4587627932</v>
      </c>
      <c r="E59">
        <v>440.32</v>
      </c>
      <c r="F59">
        <v>5.819</v>
      </c>
      <c r="G59">
        <v>7566.8890000000001</v>
      </c>
      <c r="K59" t="s">
        <v>653</v>
      </c>
      <c r="L59">
        <v>0.31913699597827061</v>
      </c>
      <c r="M59">
        <v>0.29285544697604693</v>
      </c>
      <c r="N59">
        <v>2.0331560457931719E-2</v>
      </c>
      <c r="AP59" t="s">
        <v>1039</v>
      </c>
      <c r="AQ59">
        <v>8650587151</v>
      </c>
      <c r="AR59">
        <v>5619046473</v>
      </c>
    </row>
    <row r="60" spans="1:44" x14ac:dyDescent="0.2">
      <c r="A60" t="s">
        <v>147</v>
      </c>
      <c r="B60">
        <v>10009249</v>
      </c>
      <c r="C60">
        <v>627823</v>
      </c>
      <c r="D60">
        <v>4556246214</v>
      </c>
      <c r="E60">
        <v>459.61380000000003</v>
      </c>
      <c r="F60">
        <v>6.0721999999999996</v>
      </c>
      <c r="G60">
        <v>7569.1046999999999</v>
      </c>
      <c r="K60" t="s">
        <v>654</v>
      </c>
      <c r="L60">
        <v>7.3726350898389192E-2</v>
      </c>
      <c r="M60">
        <v>3.5251707638998209E-2</v>
      </c>
      <c r="N60">
        <v>3.7166062987860071E-2</v>
      </c>
      <c r="AP60" t="s">
        <v>1040</v>
      </c>
      <c r="AQ60">
        <v>8579630877</v>
      </c>
      <c r="AR60">
        <v>5634073760</v>
      </c>
    </row>
    <row r="61" spans="1:44" x14ac:dyDescent="0.2">
      <c r="A61" t="s">
        <v>148</v>
      </c>
      <c r="B61">
        <v>9994986</v>
      </c>
      <c r="C61">
        <v>837430</v>
      </c>
      <c r="D61">
        <v>6075636502</v>
      </c>
      <c r="E61">
        <v>502.72789999999998</v>
      </c>
      <c r="F61">
        <v>6.6539000000000001</v>
      </c>
      <c r="G61">
        <v>7555.4016000000001</v>
      </c>
      <c r="K61" t="s">
        <v>655</v>
      </c>
      <c r="L61">
        <v>4.7597936823391862E-2</v>
      </c>
      <c r="M61">
        <v>9.8377290078999202E-3</v>
      </c>
      <c r="N61">
        <v>3.7393205993019318E-2</v>
      </c>
      <c r="AP61" t="s">
        <v>1041</v>
      </c>
      <c r="AQ61">
        <v>8561311847</v>
      </c>
      <c r="AR61">
        <v>7922056605</v>
      </c>
    </row>
    <row r="62" spans="1:44" x14ac:dyDescent="0.2">
      <c r="A62" t="s">
        <v>149</v>
      </c>
      <c r="B62">
        <v>10008577</v>
      </c>
      <c r="C62">
        <v>969248</v>
      </c>
      <c r="D62">
        <v>6607839691</v>
      </c>
      <c r="E62">
        <v>544.57929999999999</v>
      </c>
      <c r="F62">
        <v>7.3441999999999998</v>
      </c>
      <c r="G62">
        <v>7415.1436999999996</v>
      </c>
      <c r="K62" t="s">
        <v>656</v>
      </c>
      <c r="L62">
        <v>4.9807456807617667E-2</v>
      </c>
      <c r="M62">
        <v>-5.5712661941603403E-2</v>
      </c>
      <c r="N62">
        <v>0.11169342635563684</v>
      </c>
      <c r="AP62" t="s">
        <v>1042</v>
      </c>
      <c r="AQ62">
        <v>8565873131</v>
      </c>
      <c r="AR62">
        <v>10985063734</v>
      </c>
    </row>
    <row r="63" spans="1:44" x14ac:dyDescent="0.2">
      <c r="A63" t="s">
        <v>150</v>
      </c>
      <c r="B63">
        <v>9979330</v>
      </c>
      <c r="C63">
        <v>977662</v>
      </c>
      <c r="D63">
        <v>7117246338</v>
      </c>
      <c r="E63">
        <v>609.04390000000001</v>
      </c>
      <c r="F63">
        <v>8.5320999999999998</v>
      </c>
      <c r="G63">
        <v>7138.2781999999997</v>
      </c>
      <c r="K63" t="s">
        <v>657</v>
      </c>
      <c r="L63">
        <v>9.4201519474495399E-2</v>
      </c>
      <c r="M63">
        <v>-3.5258817360638184E-2</v>
      </c>
      <c r="N63">
        <v>0.13418547334826347</v>
      </c>
      <c r="AP63" t="s">
        <v>1043</v>
      </c>
      <c r="AQ63">
        <v>8595838388</v>
      </c>
      <c r="AR63">
        <v>5574657573</v>
      </c>
    </row>
    <row r="64" spans="1:44" x14ac:dyDescent="0.2">
      <c r="A64" t="s">
        <v>151</v>
      </c>
      <c r="B64">
        <v>9876672</v>
      </c>
      <c r="C64">
        <v>745454</v>
      </c>
      <c r="D64">
        <v>5663736995</v>
      </c>
      <c r="E64">
        <v>638.85440000000006</v>
      </c>
      <c r="F64">
        <v>8.8556000000000008</v>
      </c>
      <c r="G64">
        <v>7214.1489000000001</v>
      </c>
      <c r="K64" t="s">
        <v>658</v>
      </c>
      <c r="L64">
        <v>5.9015196522288482E-2</v>
      </c>
      <c r="M64">
        <v>1.6540032099763291E-3</v>
      </c>
      <c r="N64">
        <v>5.7271699554110045E-2</v>
      </c>
      <c r="AP64" t="s">
        <v>1044</v>
      </c>
      <c r="AQ64">
        <v>8561154229</v>
      </c>
      <c r="AR64">
        <v>6564758472</v>
      </c>
    </row>
    <row r="65" spans="1:44" x14ac:dyDescent="0.2">
      <c r="A65" t="s">
        <v>152</v>
      </c>
      <c r="B65">
        <v>22945</v>
      </c>
      <c r="C65">
        <v>559</v>
      </c>
      <c r="D65">
        <v>1843610</v>
      </c>
      <c r="E65">
        <v>80.349100000000007</v>
      </c>
      <c r="F65">
        <v>2.4363000000000001</v>
      </c>
      <c r="G65">
        <v>3298.0500999999999</v>
      </c>
      <c r="K65" t="s">
        <v>659</v>
      </c>
      <c r="L65">
        <v>3.9964860300754301E-2</v>
      </c>
      <c r="M65">
        <v>4.1470226951811906E-3</v>
      </c>
      <c r="N65">
        <v>3.5669087892599372E-2</v>
      </c>
      <c r="AP65" t="s">
        <v>1045</v>
      </c>
      <c r="AQ65">
        <v>139871007</v>
      </c>
      <c r="AR65">
        <v>55616252</v>
      </c>
    </row>
    <row r="66" spans="1:44" x14ac:dyDescent="0.2">
      <c r="A66" t="s">
        <v>153</v>
      </c>
      <c r="B66">
        <v>23095</v>
      </c>
      <c r="C66">
        <v>514</v>
      </c>
      <c r="D66">
        <v>1657567</v>
      </c>
      <c r="E66">
        <v>76.046400000000006</v>
      </c>
      <c r="F66">
        <v>2.3306</v>
      </c>
      <c r="G66">
        <v>3262.9794999999999</v>
      </c>
      <c r="K66" t="s">
        <v>660</v>
      </c>
      <c r="L66">
        <v>-0.10261350298977445</v>
      </c>
      <c r="M66">
        <v>-0.14619687203017884</v>
      </c>
      <c r="N66">
        <v>5.1015783824145844E-2</v>
      </c>
      <c r="AP66" t="s">
        <v>1046</v>
      </c>
      <c r="AQ66">
        <v>144068155</v>
      </c>
      <c r="AR66">
        <v>52590658</v>
      </c>
    </row>
    <row r="67" spans="1:44" x14ac:dyDescent="0.2">
      <c r="A67" t="s">
        <v>154</v>
      </c>
      <c r="B67">
        <v>23344</v>
      </c>
      <c r="C67">
        <v>508</v>
      </c>
      <c r="D67">
        <v>1612506</v>
      </c>
      <c r="E67">
        <v>73.7012</v>
      </c>
      <c r="F67">
        <v>2.2786</v>
      </c>
      <c r="G67">
        <v>3234.4611</v>
      </c>
      <c r="K67" t="s">
        <v>661</v>
      </c>
      <c r="L67">
        <v>1.6228376160650537E-2</v>
      </c>
      <c r="M67">
        <v>-3.3023891313640141E-2</v>
      </c>
      <c r="N67">
        <v>5.0935100711616332E-2</v>
      </c>
      <c r="AP67" t="s">
        <v>1047</v>
      </c>
      <c r="AQ67">
        <v>148530691</v>
      </c>
      <c r="AR67">
        <v>66165628</v>
      </c>
    </row>
    <row r="68" spans="1:44" x14ac:dyDescent="0.2">
      <c r="A68" t="s">
        <v>155</v>
      </c>
      <c r="B68">
        <v>23609</v>
      </c>
      <c r="C68">
        <v>481</v>
      </c>
      <c r="D68">
        <v>1219408</v>
      </c>
      <c r="E68">
        <v>68.102900000000005</v>
      </c>
      <c r="F68">
        <v>2.2174</v>
      </c>
      <c r="G68">
        <v>3071.3341</v>
      </c>
      <c r="K68" t="s">
        <v>662</v>
      </c>
      <c r="L68">
        <v>2.5603380215707849E-2</v>
      </c>
      <c r="M68">
        <v>-1.5215126160708192E-2</v>
      </c>
      <c r="N68">
        <v>4.1449854605952963E-2</v>
      </c>
      <c r="AP68" t="s">
        <v>1048</v>
      </c>
      <c r="AQ68">
        <v>151569089</v>
      </c>
      <c r="AR68">
        <v>41413500</v>
      </c>
    </row>
    <row r="69" spans="1:44" x14ac:dyDescent="0.2">
      <c r="A69" t="s">
        <v>156</v>
      </c>
      <c r="B69">
        <v>23891</v>
      </c>
      <c r="C69">
        <v>519</v>
      </c>
      <c r="D69">
        <v>1692329</v>
      </c>
      <c r="E69">
        <v>65.806600000000003</v>
      </c>
      <c r="F69">
        <v>2.1524999999999999</v>
      </c>
      <c r="G69">
        <v>3057.2750000000001</v>
      </c>
      <c r="K69" t="s">
        <v>663</v>
      </c>
      <c r="L69">
        <v>2.5544413713569858E-2</v>
      </c>
      <c r="M69">
        <v>-7.0013299624590575E-3</v>
      </c>
      <c r="N69">
        <v>3.2773005039126835E-2</v>
      </c>
      <c r="AP69" t="s">
        <v>1049</v>
      </c>
      <c r="AQ69">
        <v>152937252</v>
      </c>
      <c r="AR69">
        <v>59223033</v>
      </c>
    </row>
    <row r="70" spans="1:44" x14ac:dyDescent="0.2">
      <c r="A70" t="s">
        <v>157</v>
      </c>
      <c r="B70">
        <v>24653</v>
      </c>
      <c r="C70">
        <v>513</v>
      </c>
      <c r="D70">
        <v>1579568</v>
      </c>
      <c r="E70">
        <v>63.9163</v>
      </c>
      <c r="F70">
        <v>2.1162999999999998</v>
      </c>
      <c r="G70">
        <v>3020.1934999999999</v>
      </c>
      <c r="K70" t="s">
        <v>664</v>
      </c>
      <c r="L70">
        <v>0.14609031618338286</v>
      </c>
      <c r="M70">
        <v>0.15807948308512088</v>
      </c>
      <c r="N70">
        <v>-1.0360586215738876E-2</v>
      </c>
      <c r="AP70" t="s">
        <v>1050</v>
      </c>
      <c r="AQ70">
        <v>154772799</v>
      </c>
      <c r="AR70">
        <v>57441609</v>
      </c>
    </row>
    <row r="71" spans="1:44" x14ac:dyDescent="0.2">
      <c r="A71" t="s">
        <v>158</v>
      </c>
      <c r="B71">
        <v>25650</v>
      </c>
      <c r="C71">
        <v>587</v>
      </c>
      <c r="D71">
        <v>2246410</v>
      </c>
      <c r="E71">
        <v>68.890699999999995</v>
      </c>
      <c r="F71">
        <v>2.1472000000000002</v>
      </c>
      <c r="G71">
        <v>3208.4357</v>
      </c>
      <c r="K71" t="s">
        <v>665</v>
      </c>
      <c r="L71">
        <v>8.011085503109161E-2</v>
      </c>
      <c r="M71">
        <v>6.0461940790633051E-2</v>
      </c>
      <c r="N71">
        <v>1.8517168369974524E-2</v>
      </c>
      <c r="AP71" t="s">
        <v>1051</v>
      </c>
      <c r="AQ71">
        <v>157570472</v>
      </c>
      <c r="AR71">
        <v>72373847</v>
      </c>
    </row>
    <row r="72" spans="1:44" x14ac:dyDescent="0.2">
      <c r="A72" t="s">
        <v>159</v>
      </c>
      <c r="B72">
        <v>26327</v>
      </c>
      <c r="C72">
        <v>528</v>
      </c>
      <c r="D72">
        <v>1865098</v>
      </c>
      <c r="E72">
        <v>73.451400000000007</v>
      </c>
      <c r="F72">
        <v>2.1358999999999999</v>
      </c>
      <c r="G72">
        <v>3438.9404</v>
      </c>
      <c r="K72" t="s">
        <v>666</v>
      </c>
      <c r="L72">
        <v>-2.1229713775465009E-2</v>
      </c>
      <c r="M72">
        <v>-2.0493572790870718E-2</v>
      </c>
      <c r="N72">
        <v>-7.6645923702622909E-4</v>
      </c>
      <c r="AP72" t="s">
        <v>1052</v>
      </c>
      <c r="AQ72">
        <v>166453325</v>
      </c>
      <c r="AR72">
        <v>58483313</v>
      </c>
    </row>
    <row r="73" spans="1:44" x14ac:dyDescent="0.2">
      <c r="A73" t="s">
        <v>160</v>
      </c>
      <c r="B73">
        <v>26817</v>
      </c>
      <c r="C73">
        <v>578</v>
      </c>
      <c r="D73">
        <v>2056419</v>
      </c>
      <c r="E73">
        <v>74.8934</v>
      </c>
      <c r="F73">
        <v>2.1324999999999998</v>
      </c>
      <c r="G73">
        <v>3512.0104000000001</v>
      </c>
      <c r="K73" t="s">
        <v>667</v>
      </c>
      <c r="L73">
        <v>-1.9817829461996506E-2</v>
      </c>
      <c r="M73">
        <v>-2.3112885112965165E-2</v>
      </c>
      <c r="N73">
        <v>3.366269814759848E-3</v>
      </c>
      <c r="AP73" t="s">
        <v>1053</v>
      </c>
      <c r="AQ73">
        <v>168291615</v>
      </c>
      <c r="AR73">
        <v>62470696</v>
      </c>
    </row>
    <row r="74" spans="1:44" x14ac:dyDescent="0.2">
      <c r="A74" t="s">
        <v>161</v>
      </c>
      <c r="B74">
        <v>27670</v>
      </c>
      <c r="C74">
        <v>566</v>
      </c>
      <c r="D74">
        <v>1677616</v>
      </c>
      <c r="E74">
        <v>73.691999999999993</v>
      </c>
      <c r="F74">
        <v>2.1217999999999999</v>
      </c>
      <c r="G74">
        <v>3473.0158999999999</v>
      </c>
      <c r="K74" t="s">
        <v>668</v>
      </c>
      <c r="L74">
        <v>0.12735714214381555</v>
      </c>
      <c r="M74">
        <v>1.0405235494815201E-2</v>
      </c>
      <c r="N74">
        <v>0.11576023127309543</v>
      </c>
      <c r="AP74" t="s">
        <v>1054</v>
      </c>
      <c r="AQ74">
        <v>170790374</v>
      </c>
      <c r="AR74">
        <v>62366325</v>
      </c>
    </row>
    <row r="75" spans="1:44" x14ac:dyDescent="0.2">
      <c r="A75" t="s">
        <v>162</v>
      </c>
      <c r="B75">
        <v>28542</v>
      </c>
      <c r="C75">
        <v>601</v>
      </c>
      <c r="D75">
        <v>1797901</v>
      </c>
      <c r="E75">
        <v>67.641800000000003</v>
      </c>
      <c r="F75">
        <v>2.0785</v>
      </c>
      <c r="G75">
        <v>3254.3044</v>
      </c>
      <c r="K75" t="s">
        <v>669</v>
      </c>
      <c r="L75">
        <v>0.10050597262118077</v>
      </c>
      <c r="M75">
        <v>1.4962474929896441E-2</v>
      </c>
      <c r="N75">
        <v>8.4283268001648981E-2</v>
      </c>
      <c r="AP75" t="s">
        <v>1055</v>
      </c>
      <c r="AQ75">
        <v>172846084</v>
      </c>
      <c r="AR75">
        <v>96639413</v>
      </c>
    </row>
    <row r="76" spans="1:44" x14ac:dyDescent="0.2">
      <c r="A76" t="s">
        <v>163</v>
      </c>
      <c r="B76">
        <v>29089</v>
      </c>
      <c r="C76">
        <v>642</v>
      </c>
      <c r="D76">
        <v>2065771</v>
      </c>
      <c r="E76">
        <v>67.765299999999996</v>
      </c>
      <c r="F76">
        <v>2.129</v>
      </c>
      <c r="G76">
        <v>3182.9522000000002</v>
      </c>
      <c r="K76" t="s">
        <v>670</v>
      </c>
      <c r="L76">
        <v>0.1705104731958611</v>
      </c>
      <c r="M76">
        <v>3.8580958123090703E-2</v>
      </c>
      <c r="N76">
        <v>0.12702789662833447</v>
      </c>
      <c r="AP76" t="s">
        <v>1056</v>
      </c>
      <c r="AQ76">
        <v>174358472</v>
      </c>
      <c r="AR76">
        <v>80319625</v>
      </c>
    </row>
    <row r="77" spans="1:44" x14ac:dyDescent="0.2">
      <c r="A77" t="s">
        <v>164</v>
      </c>
      <c r="B77">
        <v>29475</v>
      </c>
      <c r="C77">
        <v>675</v>
      </c>
      <c r="D77">
        <v>2448744</v>
      </c>
      <c r="E77">
        <v>69.614099999999993</v>
      </c>
      <c r="F77">
        <v>2.1642000000000001</v>
      </c>
      <c r="G77">
        <v>3216.5990000000002</v>
      </c>
      <c r="K77" t="s">
        <v>671</v>
      </c>
      <c r="L77">
        <v>0.15367624588273698</v>
      </c>
      <c r="M77">
        <v>3.3715626379659414E-2</v>
      </c>
      <c r="N77">
        <v>0.11604908265224312</v>
      </c>
      <c r="AP77" t="s">
        <v>1057</v>
      </c>
      <c r="AQ77">
        <v>175745723</v>
      </c>
      <c r="AR77">
        <v>85721734</v>
      </c>
    </row>
    <row r="78" spans="1:44" x14ac:dyDescent="0.2">
      <c r="A78" t="s">
        <v>165</v>
      </c>
      <c r="B78">
        <v>30368</v>
      </c>
      <c r="C78">
        <v>660</v>
      </c>
      <c r="D78">
        <v>1841621</v>
      </c>
      <c r="E78">
        <v>69.4114</v>
      </c>
      <c r="F78">
        <v>2.1945000000000001</v>
      </c>
      <c r="G78">
        <v>3162.9313000000002</v>
      </c>
      <c r="K78" t="s">
        <v>672</v>
      </c>
      <c r="L78">
        <v>-2.4053615566589137E-2</v>
      </c>
      <c r="M78">
        <v>-0.22164401009278067</v>
      </c>
      <c r="N78">
        <v>0.25382194566288541</v>
      </c>
      <c r="AP78" t="s">
        <v>1058</v>
      </c>
      <c r="AQ78">
        <v>177137759</v>
      </c>
      <c r="AR78">
        <v>76986897</v>
      </c>
    </row>
    <row r="79" spans="1:44" x14ac:dyDescent="0.2">
      <c r="A79" t="s">
        <v>166</v>
      </c>
      <c r="B79">
        <v>31230</v>
      </c>
      <c r="C79">
        <v>707</v>
      </c>
      <c r="D79">
        <v>2347885</v>
      </c>
      <c r="E79">
        <v>72.435699999999997</v>
      </c>
      <c r="F79">
        <v>2.2336999999999998</v>
      </c>
      <c r="G79">
        <v>3242.9288000000001</v>
      </c>
      <c r="K79" t="s">
        <v>673</v>
      </c>
      <c r="L79">
        <v>9.9172614554483118E-2</v>
      </c>
      <c r="M79">
        <v>-6.8829744916391267E-2</v>
      </c>
      <c r="N79">
        <v>0.18042225832695369</v>
      </c>
      <c r="AP79" t="s">
        <v>1059</v>
      </c>
      <c r="AQ79">
        <v>177583765</v>
      </c>
      <c r="AR79">
        <v>98546114</v>
      </c>
    </row>
    <row r="80" spans="1:44" x14ac:dyDescent="0.2">
      <c r="A80" t="s">
        <v>167</v>
      </c>
      <c r="B80">
        <v>33076</v>
      </c>
      <c r="C80">
        <v>747</v>
      </c>
      <c r="D80">
        <v>2196391</v>
      </c>
      <c r="E80">
        <v>71.161600000000007</v>
      </c>
      <c r="F80">
        <v>2.2465000000000002</v>
      </c>
      <c r="G80">
        <v>3167.6734000000001</v>
      </c>
      <c r="K80" t="s">
        <v>674</v>
      </c>
      <c r="L80">
        <v>0.15503687986601289</v>
      </c>
      <c r="M80">
        <v>7.1341928270152177E-3</v>
      </c>
      <c r="N80">
        <v>0.14685377739770122</v>
      </c>
      <c r="AP80" t="s">
        <v>1060</v>
      </c>
      <c r="AQ80">
        <v>176905817</v>
      </c>
      <c r="AR80">
        <v>86696571</v>
      </c>
    </row>
    <row r="81" spans="1:44" x14ac:dyDescent="0.2">
      <c r="A81" t="s">
        <v>168</v>
      </c>
      <c r="B81">
        <v>33906</v>
      </c>
      <c r="C81">
        <v>718</v>
      </c>
      <c r="D81">
        <v>2819135</v>
      </c>
      <c r="E81">
        <v>71.5899</v>
      </c>
      <c r="F81">
        <v>2.2025000000000001</v>
      </c>
      <c r="G81">
        <v>3250.3643999999999</v>
      </c>
      <c r="K81" t="s">
        <v>675</v>
      </c>
      <c r="L81">
        <v>0.11798947546375227</v>
      </c>
      <c r="M81">
        <v>2.2454425327008476E-2</v>
      </c>
      <c r="N81">
        <v>9.3433611005061756E-2</v>
      </c>
      <c r="AP81" t="s">
        <v>1061</v>
      </c>
      <c r="AQ81">
        <v>175627999</v>
      </c>
      <c r="AR81">
        <v>80158871</v>
      </c>
    </row>
    <row r="82" spans="1:44" x14ac:dyDescent="0.2">
      <c r="A82" t="s">
        <v>169</v>
      </c>
      <c r="B82">
        <v>35065</v>
      </c>
      <c r="C82">
        <v>711</v>
      </c>
      <c r="D82">
        <v>2825652</v>
      </c>
      <c r="E82">
        <v>76.450299999999999</v>
      </c>
      <c r="F82">
        <v>2.1631999999999998</v>
      </c>
      <c r="G82">
        <v>3534.1876999999999</v>
      </c>
      <c r="K82" t="s">
        <v>676</v>
      </c>
      <c r="L82">
        <v>0.11893329968149002</v>
      </c>
      <c r="M82">
        <v>7.414866651741514E-2</v>
      </c>
      <c r="N82">
        <v>4.1724225269282655E-2</v>
      </c>
      <c r="AP82" t="s">
        <v>1062</v>
      </c>
      <c r="AQ82">
        <v>174698727</v>
      </c>
      <c r="AR82">
        <v>75604845</v>
      </c>
    </row>
    <row r="83" spans="1:44" x14ac:dyDescent="0.2">
      <c r="A83" t="s">
        <v>170</v>
      </c>
      <c r="B83">
        <v>36098</v>
      </c>
      <c r="C83">
        <v>825</v>
      </c>
      <c r="D83">
        <v>3142605</v>
      </c>
      <c r="E83">
        <v>79.509100000000004</v>
      </c>
      <c r="F83">
        <v>2.1724000000000001</v>
      </c>
      <c r="G83">
        <v>3660.0410000000002</v>
      </c>
      <c r="K83" t="s">
        <v>677</v>
      </c>
      <c r="L83">
        <v>4.6406725463524978E-2</v>
      </c>
      <c r="M83">
        <v>-4.3601489652402847E-2</v>
      </c>
      <c r="N83">
        <v>9.4120032624104732E-2</v>
      </c>
      <c r="AP83" t="s">
        <v>1063</v>
      </c>
      <c r="AQ83">
        <v>174519780</v>
      </c>
      <c r="AR83">
        <v>107479825</v>
      </c>
    </row>
    <row r="84" spans="1:44" x14ac:dyDescent="0.2">
      <c r="A84" t="s">
        <v>171</v>
      </c>
      <c r="B84">
        <v>36695</v>
      </c>
      <c r="C84">
        <v>756</v>
      </c>
      <c r="D84">
        <v>2768976</v>
      </c>
      <c r="E84">
        <v>81.5184</v>
      </c>
      <c r="F84">
        <v>2.1232000000000002</v>
      </c>
      <c r="G84">
        <v>3839.3249000000001</v>
      </c>
      <c r="K84" t="s">
        <v>678</v>
      </c>
      <c r="L84">
        <v>-0.11847034730452788</v>
      </c>
      <c r="M84">
        <v>-0.2073364219679722</v>
      </c>
      <c r="N84">
        <v>0.11211238490177267</v>
      </c>
      <c r="AP84" t="s">
        <v>1064</v>
      </c>
      <c r="AQ84">
        <v>173481795</v>
      </c>
      <c r="AR84">
        <v>91551013</v>
      </c>
    </row>
    <row r="85" spans="1:44" x14ac:dyDescent="0.2">
      <c r="A85" t="s">
        <v>172</v>
      </c>
      <c r="B85">
        <v>37129</v>
      </c>
      <c r="C85">
        <v>721</v>
      </c>
      <c r="D85">
        <v>2709634</v>
      </c>
      <c r="E85">
        <v>78.950999999999993</v>
      </c>
      <c r="F85">
        <v>2.0781000000000001</v>
      </c>
      <c r="G85">
        <v>3799.1592999999998</v>
      </c>
      <c r="K85" t="s">
        <v>679</v>
      </c>
      <c r="L85">
        <v>-0.11565677550216169</v>
      </c>
      <c r="M85">
        <v>-0.15480000654204062</v>
      </c>
      <c r="N85">
        <v>4.6314263459847904E-2</v>
      </c>
      <c r="AP85" t="s">
        <v>1065</v>
      </c>
      <c r="AQ85">
        <v>173117579</v>
      </c>
      <c r="AR85">
        <v>77752058</v>
      </c>
    </row>
    <row r="86" spans="1:44" x14ac:dyDescent="0.2">
      <c r="A86" t="s">
        <v>173</v>
      </c>
      <c r="B86">
        <v>114923</v>
      </c>
      <c r="C86">
        <v>3101</v>
      </c>
      <c r="D86">
        <v>11597148</v>
      </c>
      <c r="E86">
        <v>100.9123</v>
      </c>
      <c r="F86">
        <v>2.6983000000000001</v>
      </c>
      <c r="G86">
        <v>3739.8090999999999</v>
      </c>
      <c r="K86" t="s">
        <v>680</v>
      </c>
      <c r="L86">
        <v>-0.63582765405395114</v>
      </c>
      <c r="M86">
        <v>-0.68364814246098016</v>
      </c>
      <c r="N86">
        <v>0.15111927432744587</v>
      </c>
      <c r="AP86" t="s">
        <v>1066</v>
      </c>
      <c r="AQ86">
        <v>839397430</v>
      </c>
      <c r="AR86">
        <v>224885109</v>
      </c>
    </row>
    <row r="87" spans="1:44" x14ac:dyDescent="0.2">
      <c r="A87" t="s">
        <v>174</v>
      </c>
      <c r="B87">
        <v>116536</v>
      </c>
      <c r="C87">
        <v>2964</v>
      </c>
      <c r="D87">
        <v>10801787</v>
      </c>
      <c r="E87">
        <v>96.772800000000004</v>
      </c>
      <c r="F87">
        <v>2.6202999999999999</v>
      </c>
      <c r="G87">
        <v>3693.1466999999998</v>
      </c>
      <c r="K87" t="s">
        <v>681</v>
      </c>
      <c r="L87">
        <v>-0.5361631439104364</v>
      </c>
      <c r="M87">
        <v>-0.60229939896048479</v>
      </c>
      <c r="N87">
        <v>0.16629264728925564</v>
      </c>
      <c r="AP87" t="s">
        <v>1067</v>
      </c>
      <c r="AQ87">
        <v>860878167</v>
      </c>
      <c r="AR87">
        <v>262263678</v>
      </c>
    </row>
    <row r="88" spans="1:44" x14ac:dyDescent="0.2">
      <c r="A88" t="s">
        <v>175</v>
      </c>
      <c r="B88">
        <v>118079</v>
      </c>
      <c r="C88">
        <v>2929</v>
      </c>
      <c r="D88">
        <v>9995229</v>
      </c>
      <c r="E88">
        <v>92.677099999999996</v>
      </c>
      <c r="F88">
        <v>2.5731000000000002</v>
      </c>
      <c r="G88">
        <v>3601.7527</v>
      </c>
      <c r="K88" t="s">
        <v>682</v>
      </c>
      <c r="L88">
        <v>-0.42792412479939845</v>
      </c>
      <c r="M88">
        <v>-0.49119989153472565</v>
      </c>
      <c r="N88">
        <v>0.12435366032930872</v>
      </c>
      <c r="AP88" t="s">
        <v>1068</v>
      </c>
      <c r="AQ88">
        <v>889456081</v>
      </c>
      <c r="AR88">
        <v>369917603</v>
      </c>
    </row>
    <row r="89" spans="1:44" x14ac:dyDescent="0.2">
      <c r="A89" t="s">
        <v>176</v>
      </c>
      <c r="B89">
        <v>119737</v>
      </c>
      <c r="C89">
        <v>2895</v>
      </c>
      <c r="D89">
        <v>10362845</v>
      </c>
      <c r="E89">
        <v>91.112899999999996</v>
      </c>
      <c r="F89">
        <v>2.5335000000000001</v>
      </c>
      <c r="G89">
        <v>3596.3503000000001</v>
      </c>
      <c r="K89" t="s">
        <v>683</v>
      </c>
      <c r="L89">
        <v>3.0288011109697255E-2</v>
      </c>
      <c r="M89">
        <v>-0.29624601241339432</v>
      </c>
      <c r="N89">
        <v>0.46398022457784882</v>
      </c>
      <c r="AP89" t="s">
        <v>1069</v>
      </c>
      <c r="AQ89">
        <v>897486698</v>
      </c>
      <c r="AR89">
        <v>327588601</v>
      </c>
    </row>
    <row r="90" spans="1:44" x14ac:dyDescent="0.2">
      <c r="A90" t="s">
        <v>177</v>
      </c>
      <c r="B90">
        <v>121032</v>
      </c>
      <c r="C90">
        <v>3096</v>
      </c>
      <c r="D90">
        <v>10943596</v>
      </c>
      <c r="E90">
        <v>88.567300000000003</v>
      </c>
      <c r="F90">
        <v>2.4998999999999998</v>
      </c>
      <c r="G90">
        <v>3542.8692000000001</v>
      </c>
      <c r="K90" t="s">
        <v>684</v>
      </c>
      <c r="L90">
        <v>-0.71240377607970973</v>
      </c>
      <c r="M90">
        <v>-0.51791755912350923</v>
      </c>
      <c r="N90">
        <v>-0.40342858218633815</v>
      </c>
      <c r="AP90" t="s">
        <v>1070</v>
      </c>
      <c r="AQ90">
        <v>924000087</v>
      </c>
      <c r="AR90">
        <v>362940801</v>
      </c>
    </row>
    <row r="91" spans="1:44" x14ac:dyDescent="0.2">
      <c r="A91" t="s">
        <v>178</v>
      </c>
      <c r="B91">
        <v>123442</v>
      </c>
      <c r="C91">
        <v>3098</v>
      </c>
      <c r="D91">
        <v>11666048</v>
      </c>
      <c r="E91">
        <v>89.090999999999994</v>
      </c>
      <c r="F91">
        <v>2.4918999999999998</v>
      </c>
      <c r="G91">
        <v>3575.2802000000001</v>
      </c>
      <c r="K91" t="s">
        <v>685</v>
      </c>
      <c r="L91">
        <v>0.39528852574778561</v>
      </c>
      <c r="M91">
        <v>0.11393069021382463</v>
      </c>
      <c r="N91">
        <v>0.25258089782635995</v>
      </c>
      <c r="AP91" t="s">
        <v>1071</v>
      </c>
      <c r="AQ91">
        <v>945407504</v>
      </c>
      <c r="AR91">
        <v>346116282</v>
      </c>
    </row>
    <row r="92" spans="1:44" x14ac:dyDescent="0.2">
      <c r="A92" t="s">
        <v>179</v>
      </c>
      <c r="B92">
        <v>125524</v>
      </c>
      <c r="C92">
        <v>3211</v>
      </c>
      <c r="D92">
        <v>10433131</v>
      </c>
      <c r="E92">
        <v>88.630799999999994</v>
      </c>
      <c r="F92">
        <v>2.5116000000000001</v>
      </c>
      <c r="G92">
        <v>3528.9122000000002</v>
      </c>
      <c r="K92" t="s">
        <v>686</v>
      </c>
      <c r="L92">
        <v>0.48398246217577934</v>
      </c>
      <c r="M92">
        <v>0.10467955198164525</v>
      </c>
      <c r="N92">
        <v>0.3433585221071902</v>
      </c>
      <c r="AP92" t="s">
        <v>1072</v>
      </c>
      <c r="AQ92">
        <v>967843470</v>
      </c>
      <c r="AR92">
        <v>241748069</v>
      </c>
    </row>
    <row r="93" spans="1:44" x14ac:dyDescent="0.2">
      <c r="A93" t="s">
        <v>180</v>
      </c>
      <c r="B93">
        <v>127886</v>
      </c>
      <c r="C93">
        <v>3092</v>
      </c>
      <c r="D93">
        <v>10932265</v>
      </c>
      <c r="E93">
        <v>88.323899999999995</v>
      </c>
      <c r="F93">
        <v>2.5099999999999998</v>
      </c>
      <c r="G93">
        <v>3518.8476999999998</v>
      </c>
      <c r="K93" t="s">
        <v>687</v>
      </c>
      <c r="L93">
        <v>0.25901292591497849</v>
      </c>
      <c r="M93">
        <v>4.4531091361649899E-2</v>
      </c>
      <c r="N93">
        <v>0.20533744125345854</v>
      </c>
      <c r="AP93" t="s">
        <v>1073</v>
      </c>
      <c r="AQ93">
        <v>985398821</v>
      </c>
      <c r="AR93">
        <v>394909961</v>
      </c>
    </row>
    <row r="94" spans="1:44" x14ac:dyDescent="0.2">
      <c r="A94" t="s">
        <v>181</v>
      </c>
      <c r="B94">
        <v>129960</v>
      </c>
      <c r="C94">
        <v>3625</v>
      </c>
      <c r="D94">
        <v>13333704</v>
      </c>
      <c r="E94">
        <v>91.483900000000006</v>
      </c>
      <c r="F94">
        <v>2.5701999999999998</v>
      </c>
      <c r="G94">
        <v>3559.431</v>
      </c>
      <c r="K94" t="s">
        <v>688</v>
      </c>
      <c r="L94">
        <v>0.11463834513041515</v>
      </c>
      <c r="M94">
        <v>0.65705515346343013</v>
      </c>
      <c r="N94">
        <v>-0.32733875643461785</v>
      </c>
      <c r="AP94" t="s">
        <v>1074</v>
      </c>
      <c r="AQ94">
        <v>988382643</v>
      </c>
      <c r="AR94">
        <v>351448836</v>
      </c>
    </row>
    <row r="95" spans="1:44" x14ac:dyDescent="0.2">
      <c r="A95" t="s">
        <v>182</v>
      </c>
      <c r="B95">
        <v>133368</v>
      </c>
      <c r="C95">
        <v>3337</v>
      </c>
      <c r="D95">
        <v>12194233</v>
      </c>
      <c r="E95">
        <v>90.748800000000003</v>
      </c>
      <c r="F95">
        <v>2.5670999999999999</v>
      </c>
      <c r="G95">
        <v>3535.1174999999998</v>
      </c>
      <c r="K95" t="s">
        <v>689</v>
      </c>
      <c r="L95">
        <v>1.9070164402265055E-2</v>
      </c>
      <c r="M95">
        <v>0.12644282045994126</v>
      </c>
      <c r="N95">
        <v>-9.5320028726750938E-2</v>
      </c>
      <c r="AP95" t="s">
        <v>1075</v>
      </c>
      <c r="AQ95">
        <v>1000155508</v>
      </c>
      <c r="AR95">
        <v>358556248</v>
      </c>
    </row>
    <row r="96" spans="1:44" x14ac:dyDescent="0.2">
      <c r="A96" t="s">
        <v>183</v>
      </c>
      <c r="B96">
        <v>137038</v>
      </c>
      <c r="C96">
        <v>3389</v>
      </c>
      <c r="D96">
        <v>11815446</v>
      </c>
      <c r="E96">
        <v>91.387500000000003</v>
      </c>
      <c r="F96">
        <v>2.5448</v>
      </c>
      <c r="G96">
        <v>3591.1365000000001</v>
      </c>
      <c r="K96" t="s">
        <v>690</v>
      </c>
      <c r="L96">
        <v>-0.13949907876465939</v>
      </c>
      <c r="M96">
        <v>-0.13686930453032786</v>
      </c>
      <c r="N96">
        <v>-3.0460034592917351E-3</v>
      </c>
      <c r="AP96" t="s">
        <v>1076</v>
      </c>
      <c r="AQ96">
        <v>1011831906</v>
      </c>
      <c r="AR96">
        <v>434702963</v>
      </c>
    </row>
    <row r="97" spans="1:44" x14ac:dyDescent="0.2">
      <c r="A97" t="s">
        <v>184</v>
      </c>
      <c r="B97">
        <v>140816</v>
      </c>
      <c r="C97">
        <v>3302</v>
      </c>
      <c r="D97">
        <v>12207429</v>
      </c>
      <c r="E97">
        <v>91.560299999999998</v>
      </c>
      <c r="F97">
        <v>2.5228000000000002</v>
      </c>
      <c r="G97">
        <v>3629.2984999999999</v>
      </c>
      <c r="K97" t="s">
        <v>691</v>
      </c>
      <c r="L97">
        <v>-4.1074106412153255E-2</v>
      </c>
      <c r="M97">
        <v>-5.3099971612508901E-2</v>
      </c>
      <c r="N97">
        <v>1.270120530769403E-2</v>
      </c>
      <c r="AP97" t="s">
        <v>1077</v>
      </c>
      <c r="AQ97">
        <v>1025325795</v>
      </c>
      <c r="AR97">
        <v>414908843</v>
      </c>
    </row>
    <row r="98" spans="1:44" x14ac:dyDescent="0.2">
      <c r="A98" t="s">
        <v>185</v>
      </c>
      <c r="B98">
        <v>144084</v>
      </c>
      <c r="C98">
        <v>3655</v>
      </c>
      <c r="D98">
        <v>14248499</v>
      </c>
      <c r="E98">
        <v>90.878900000000002</v>
      </c>
      <c r="F98">
        <v>2.464</v>
      </c>
      <c r="G98">
        <v>3688.1975000000002</v>
      </c>
      <c r="K98" t="s">
        <v>692</v>
      </c>
      <c r="L98">
        <v>0.95936995141661907</v>
      </c>
      <c r="M98">
        <v>0.4310828436311131</v>
      </c>
      <c r="N98">
        <v>0.7515445881481756</v>
      </c>
      <c r="AP98" t="s">
        <v>1078</v>
      </c>
      <c r="AQ98">
        <v>1034320691</v>
      </c>
      <c r="AR98">
        <v>486076090</v>
      </c>
    </row>
    <row r="99" spans="1:44" x14ac:dyDescent="0.2">
      <c r="A99" t="s">
        <v>186</v>
      </c>
      <c r="B99">
        <v>148679</v>
      </c>
      <c r="C99">
        <v>3678</v>
      </c>
      <c r="D99">
        <v>12547078</v>
      </c>
      <c r="E99">
        <v>89.058800000000005</v>
      </c>
      <c r="F99">
        <v>2.4577</v>
      </c>
      <c r="G99">
        <v>3623.6774</v>
      </c>
      <c r="K99" t="s">
        <v>693</v>
      </c>
      <c r="L99">
        <v>0.1149452592393785</v>
      </c>
      <c r="M99">
        <v>0.60012425903346167</v>
      </c>
      <c r="N99">
        <v>0.83454903227459254</v>
      </c>
      <c r="AP99" t="s">
        <v>1079</v>
      </c>
      <c r="AQ99">
        <v>1040165278</v>
      </c>
      <c r="AR99">
        <v>519888216</v>
      </c>
    </row>
    <row r="100" spans="1:44" x14ac:dyDescent="0.2">
      <c r="A100" t="s">
        <v>187</v>
      </c>
      <c r="B100">
        <v>153385</v>
      </c>
      <c r="C100">
        <v>3703</v>
      </c>
      <c r="D100">
        <v>14594696</v>
      </c>
      <c r="E100">
        <v>91.313400000000001</v>
      </c>
      <c r="F100">
        <v>2.4426999999999999</v>
      </c>
      <c r="G100">
        <v>3738.1574999999998</v>
      </c>
      <c r="K100" t="s">
        <v>694</v>
      </c>
      <c r="L100">
        <v>0.711655009570754</v>
      </c>
      <c r="M100">
        <v>2.7703515233143259E-4</v>
      </c>
      <c r="N100">
        <v>0.9168505679189588</v>
      </c>
      <c r="AP100" t="s">
        <v>1080</v>
      </c>
      <c r="AQ100">
        <v>1029997466</v>
      </c>
      <c r="AR100">
        <v>402990931</v>
      </c>
    </row>
    <row r="101" spans="1:44" x14ac:dyDescent="0.2">
      <c r="A101" t="s">
        <v>188</v>
      </c>
      <c r="B101">
        <v>162275</v>
      </c>
      <c r="C101">
        <v>5210</v>
      </c>
      <c r="D101">
        <v>19550640</v>
      </c>
      <c r="E101">
        <v>100.1621</v>
      </c>
      <c r="F101">
        <v>2.6701999999999999</v>
      </c>
      <c r="G101">
        <v>3751.1334000000002</v>
      </c>
      <c r="K101" t="s">
        <v>695</v>
      </c>
      <c r="L101">
        <v>0.82763998563933294</v>
      </c>
      <c r="M101">
        <v>1.4066424430431056E-2</v>
      </c>
      <c r="N101">
        <v>0.94135259873980937</v>
      </c>
      <c r="AP101" t="s">
        <v>1081</v>
      </c>
      <c r="AQ101">
        <v>1011337159</v>
      </c>
      <c r="AR101">
        <v>500355601</v>
      </c>
    </row>
    <row r="102" spans="1:44" x14ac:dyDescent="0.2">
      <c r="A102" t="s">
        <v>189</v>
      </c>
      <c r="B102">
        <v>166843</v>
      </c>
      <c r="C102">
        <v>4153</v>
      </c>
      <c r="D102">
        <v>16024778</v>
      </c>
      <c r="E102">
        <v>99.364699999999999</v>
      </c>
      <c r="F102">
        <v>2.6528</v>
      </c>
      <c r="G102">
        <v>3745.6516999999999</v>
      </c>
      <c r="K102" t="s">
        <v>696</v>
      </c>
      <c r="L102">
        <v>0.83932277605522132</v>
      </c>
      <c r="M102">
        <v>0.84750998633330843</v>
      </c>
      <c r="N102">
        <v>0.23504447369154213</v>
      </c>
      <c r="AP102" t="s">
        <v>1082</v>
      </c>
      <c r="AQ102">
        <v>966006613</v>
      </c>
      <c r="AR102">
        <v>411157477</v>
      </c>
    </row>
    <row r="103" spans="1:44" x14ac:dyDescent="0.2">
      <c r="A103" t="s">
        <v>190</v>
      </c>
      <c r="B103">
        <v>172119</v>
      </c>
      <c r="C103">
        <v>3755</v>
      </c>
      <c r="D103">
        <v>15366509</v>
      </c>
      <c r="E103">
        <v>100.11369999999999</v>
      </c>
      <c r="F103">
        <v>2.5695999999999999</v>
      </c>
      <c r="G103">
        <v>3896.1192999999998</v>
      </c>
      <c r="K103" t="s">
        <v>697</v>
      </c>
      <c r="L103">
        <v>0.30894926793459909</v>
      </c>
      <c r="M103">
        <v>4.4265158375111857E-2</v>
      </c>
      <c r="N103">
        <v>0.65367923554994667</v>
      </c>
      <c r="AP103" t="s">
        <v>1083</v>
      </c>
      <c r="AQ103">
        <v>954231543</v>
      </c>
      <c r="AR103">
        <v>423124552</v>
      </c>
    </row>
    <row r="104" spans="1:44" x14ac:dyDescent="0.2">
      <c r="A104" t="s">
        <v>191</v>
      </c>
      <c r="B104">
        <v>178225</v>
      </c>
      <c r="C104">
        <v>4403</v>
      </c>
      <c r="D104">
        <v>15936801</v>
      </c>
      <c r="E104">
        <v>98.428899999999999</v>
      </c>
      <c r="F104">
        <v>2.5787</v>
      </c>
      <c r="G104">
        <v>3817.0610999999999</v>
      </c>
      <c r="K104" t="s">
        <v>698</v>
      </c>
      <c r="L104">
        <v>0.655466439779815</v>
      </c>
      <c r="M104">
        <v>0.19472306631428563</v>
      </c>
      <c r="N104">
        <v>0.86748215000892759</v>
      </c>
      <c r="AP104" t="s">
        <v>1084</v>
      </c>
      <c r="AQ104">
        <v>956020896</v>
      </c>
      <c r="AR104">
        <v>451165655</v>
      </c>
    </row>
    <row r="105" spans="1:44" x14ac:dyDescent="0.2">
      <c r="A105" t="s">
        <v>192</v>
      </c>
      <c r="B105">
        <v>182707</v>
      </c>
      <c r="C105">
        <v>4250</v>
      </c>
      <c r="D105">
        <v>17070697</v>
      </c>
      <c r="E105">
        <v>92.012200000000007</v>
      </c>
      <c r="F105">
        <v>2.3662000000000001</v>
      </c>
      <c r="G105">
        <v>3888.5807</v>
      </c>
      <c r="K105" t="s">
        <v>699</v>
      </c>
      <c r="L105">
        <v>0.61930560243818467</v>
      </c>
      <c r="M105">
        <v>0.15197462712609391</v>
      </c>
      <c r="N105">
        <v>0.79769145362276517</v>
      </c>
      <c r="AP105" t="s">
        <v>1085</v>
      </c>
      <c r="AQ105">
        <v>947075790</v>
      </c>
      <c r="AR105">
        <v>458450522</v>
      </c>
    </row>
    <row r="106" spans="1:44" x14ac:dyDescent="0.2">
      <c r="A106" t="s">
        <v>193</v>
      </c>
      <c r="B106">
        <v>184718</v>
      </c>
      <c r="C106">
        <v>4230</v>
      </c>
      <c r="D106">
        <v>18777185</v>
      </c>
      <c r="E106">
        <v>93.555400000000006</v>
      </c>
      <c r="F106">
        <v>2.3180000000000001</v>
      </c>
      <c r="G106">
        <v>4036.0135</v>
      </c>
      <c r="K106" t="s">
        <v>700</v>
      </c>
      <c r="L106">
        <v>0.98240462962574993</v>
      </c>
      <c r="M106">
        <v>0.96004092673293628</v>
      </c>
      <c r="N106">
        <v>0.78148058008992749</v>
      </c>
      <c r="AP106" t="s">
        <v>1086</v>
      </c>
      <c r="AQ106">
        <v>935632170</v>
      </c>
      <c r="AR106">
        <v>458063344</v>
      </c>
    </row>
    <row r="107" spans="1:44" x14ac:dyDescent="0.2">
      <c r="A107" t="s">
        <v>194</v>
      </c>
      <c r="B107">
        <v>1128956</v>
      </c>
      <c r="C107">
        <v>22196</v>
      </c>
      <c r="D107">
        <v>71585960</v>
      </c>
      <c r="E107">
        <v>63.408999999999999</v>
      </c>
      <c r="F107">
        <v>1.9661</v>
      </c>
      <c r="G107">
        <v>3225.1738999999998</v>
      </c>
      <c r="K107" t="s">
        <v>701</v>
      </c>
      <c r="L107">
        <v>0.95811152689352241</v>
      </c>
      <c r="M107">
        <v>0.84500306442491513</v>
      </c>
      <c r="N107">
        <v>8.8252427869884589E-2</v>
      </c>
      <c r="AP107" t="s">
        <v>1087</v>
      </c>
      <c r="AQ107">
        <v>6762958757</v>
      </c>
      <c r="AR107">
        <v>3024401720</v>
      </c>
    </row>
    <row r="108" spans="1:44" x14ac:dyDescent="0.2">
      <c r="A108" t="s">
        <v>195</v>
      </c>
      <c r="B108">
        <v>1137236</v>
      </c>
      <c r="C108">
        <v>22490</v>
      </c>
      <c r="D108">
        <v>71317968</v>
      </c>
      <c r="E108">
        <v>63.059100000000001</v>
      </c>
      <c r="F108">
        <v>1.9719</v>
      </c>
      <c r="G108">
        <v>3197.9575</v>
      </c>
      <c r="K108" t="s">
        <v>702</v>
      </c>
      <c r="L108">
        <v>0.17854334593340807</v>
      </c>
      <c r="M108">
        <v>4.7040667310681281E-2</v>
      </c>
      <c r="N108">
        <v>0.45548592078870392</v>
      </c>
      <c r="AP108" t="s">
        <v>1088</v>
      </c>
      <c r="AQ108">
        <v>6948866384</v>
      </c>
      <c r="AR108">
        <v>2996303819</v>
      </c>
    </row>
    <row r="109" spans="1:44" x14ac:dyDescent="0.2">
      <c r="A109" t="s">
        <v>196</v>
      </c>
      <c r="B109">
        <v>1145549</v>
      </c>
      <c r="C109">
        <v>28938</v>
      </c>
      <c r="D109">
        <v>78159958</v>
      </c>
      <c r="E109">
        <v>64.795000000000002</v>
      </c>
      <c r="F109">
        <v>2.1579999999999999</v>
      </c>
      <c r="G109">
        <v>3002.6062999999999</v>
      </c>
      <c r="K109" t="s">
        <v>703</v>
      </c>
      <c r="L109">
        <v>0.17214668257603272</v>
      </c>
      <c r="M109">
        <v>1.4658626106728247E-2</v>
      </c>
      <c r="N109">
        <v>0.65076428205098258</v>
      </c>
      <c r="AP109" t="s">
        <v>1089</v>
      </c>
      <c r="AQ109">
        <v>7180928811</v>
      </c>
      <c r="AR109">
        <v>3596370853</v>
      </c>
    </row>
    <row r="110" spans="1:44" x14ac:dyDescent="0.2">
      <c r="A110" t="s">
        <v>197</v>
      </c>
      <c r="B110">
        <v>1158256</v>
      </c>
      <c r="C110">
        <v>25909</v>
      </c>
      <c r="D110">
        <v>91316910</v>
      </c>
      <c r="E110">
        <v>68.354699999999994</v>
      </c>
      <c r="F110">
        <v>2.1779999999999999</v>
      </c>
      <c r="G110">
        <v>3138.4645999999998</v>
      </c>
      <c r="K110" t="s">
        <v>704</v>
      </c>
      <c r="L110">
        <v>0.34637892961036876</v>
      </c>
      <c r="M110">
        <v>0.83255027545828253</v>
      </c>
      <c r="N110">
        <v>0.81721521302023348</v>
      </c>
      <c r="AP110" t="s">
        <v>1090</v>
      </c>
      <c r="AQ110">
        <v>7348184478</v>
      </c>
      <c r="AR110">
        <v>2064721306</v>
      </c>
    </row>
    <row r="111" spans="1:44" x14ac:dyDescent="0.2">
      <c r="A111" t="s">
        <v>198</v>
      </c>
      <c r="B111">
        <v>1165358</v>
      </c>
      <c r="C111">
        <v>22485</v>
      </c>
      <c r="D111">
        <v>82591810</v>
      </c>
      <c r="E111">
        <v>70.203800000000001</v>
      </c>
      <c r="F111">
        <v>2.1669999999999998</v>
      </c>
      <c r="G111">
        <v>3239.6329999999998</v>
      </c>
      <c r="K111" t="s">
        <v>705</v>
      </c>
      <c r="L111">
        <v>0.83128696205473596</v>
      </c>
      <c r="M111">
        <v>0.7215472559305609</v>
      </c>
      <c r="N111">
        <v>0.88453920972866418</v>
      </c>
      <c r="AP111" t="s">
        <v>1091</v>
      </c>
      <c r="AQ111">
        <v>7464217553</v>
      </c>
      <c r="AR111">
        <v>2917961749</v>
      </c>
    </row>
    <row r="112" spans="1:44" x14ac:dyDescent="0.2">
      <c r="A112" t="s">
        <v>199</v>
      </c>
      <c r="B112">
        <v>1186209</v>
      </c>
      <c r="C112">
        <v>22177</v>
      </c>
      <c r="D112">
        <v>78996432</v>
      </c>
      <c r="E112">
        <v>71.114599999999996</v>
      </c>
      <c r="F112">
        <v>2.1375000000000002</v>
      </c>
      <c r="G112">
        <v>3326.9866000000002</v>
      </c>
      <c r="K112" t="s">
        <v>706</v>
      </c>
      <c r="L112">
        <v>0.65391781757592904</v>
      </c>
      <c r="M112">
        <v>3.4830574609286151E-3</v>
      </c>
      <c r="N112">
        <v>0.4855091985674026</v>
      </c>
      <c r="AP112" t="s">
        <v>1092</v>
      </c>
      <c r="AQ112">
        <v>7604263593</v>
      </c>
      <c r="AR112">
        <v>2863975512</v>
      </c>
    </row>
    <row r="113" spans="1:44" x14ac:dyDescent="0.2">
      <c r="A113" t="s">
        <v>200</v>
      </c>
      <c r="B113">
        <v>1201040</v>
      </c>
      <c r="C113">
        <v>31428</v>
      </c>
      <c r="D113">
        <v>111750590</v>
      </c>
      <c r="E113">
        <v>77.407399999999996</v>
      </c>
      <c r="F113">
        <v>2.1652</v>
      </c>
      <c r="G113">
        <v>3575.0913</v>
      </c>
      <c r="K113" t="s">
        <v>707</v>
      </c>
      <c r="L113">
        <v>0.49986374910831982</v>
      </c>
      <c r="M113">
        <v>4.8953174870123781E-2</v>
      </c>
      <c r="N113">
        <v>0.35413343707374478</v>
      </c>
      <c r="AP113" t="s">
        <v>1093</v>
      </c>
      <c r="AQ113">
        <v>7748223954</v>
      </c>
      <c r="AR113">
        <v>7961262647</v>
      </c>
    </row>
    <row r="114" spans="1:44" x14ac:dyDescent="0.2">
      <c r="A114" t="s">
        <v>201</v>
      </c>
      <c r="B114">
        <v>1224178</v>
      </c>
      <c r="C114">
        <v>38194</v>
      </c>
      <c r="D114">
        <v>145314570</v>
      </c>
      <c r="E114">
        <v>87.643299999999996</v>
      </c>
      <c r="F114">
        <v>2.3925000000000001</v>
      </c>
      <c r="G114">
        <v>3663.2721999999999</v>
      </c>
      <c r="K114" t="s">
        <v>708</v>
      </c>
      <c r="L114">
        <v>0.761529256881052</v>
      </c>
      <c r="M114">
        <v>0.84983235537037516</v>
      </c>
      <c r="N114">
        <v>0.47935207909368249</v>
      </c>
      <c r="AP114" t="s">
        <v>1094</v>
      </c>
      <c r="AQ114">
        <v>7986116571</v>
      </c>
      <c r="AR114">
        <v>478663977</v>
      </c>
    </row>
    <row r="115" spans="1:44" x14ac:dyDescent="0.2">
      <c r="A115" t="s">
        <v>202</v>
      </c>
      <c r="B115">
        <v>1238558</v>
      </c>
      <c r="C115">
        <v>27617</v>
      </c>
      <c r="D115">
        <v>107017146</v>
      </c>
      <c r="E115">
        <v>91.356700000000004</v>
      </c>
      <c r="F115">
        <v>2.4622000000000002</v>
      </c>
      <c r="G115">
        <v>3710.38</v>
      </c>
      <c r="K115" t="s">
        <v>709</v>
      </c>
      <c r="L115">
        <v>3.9182856807034233E-2</v>
      </c>
      <c r="M115">
        <v>0.14757536900000107</v>
      </c>
      <c r="N115">
        <v>0.84339828843480369</v>
      </c>
      <c r="AP115" t="s">
        <v>1095</v>
      </c>
      <c r="AQ115">
        <v>8005704556</v>
      </c>
      <c r="AR115">
        <v>2657808309</v>
      </c>
    </row>
    <row r="116" spans="1:44" x14ac:dyDescent="0.2">
      <c r="A116" t="s">
        <v>203</v>
      </c>
      <c r="B116">
        <v>1267278</v>
      </c>
      <c r="C116">
        <v>24906</v>
      </c>
      <c r="D116">
        <v>90278339</v>
      </c>
      <c r="E116">
        <v>92.142700000000005</v>
      </c>
      <c r="F116">
        <v>2.4771000000000001</v>
      </c>
      <c r="G116">
        <v>3719.8465000000001</v>
      </c>
      <c r="K116" t="s">
        <v>710</v>
      </c>
      <c r="L116">
        <v>0.2639402134003867</v>
      </c>
      <c r="M116">
        <v>9.5070756130707965E-2</v>
      </c>
      <c r="N116">
        <v>0.89669955430704462</v>
      </c>
      <c r="AP116" t="s">
        <v>1096</v>
      </c>
      <c r="AQ116">
        <v>8140566368</v>
      </c>
      <c r="AR116">
        <v>2862740886</v>
      </c>
    </row>
    <row r="117" spans="1:44" x14ac:dyDescent="0.2">
      <c r="A117" t="s">
        <v>204</v>
      </c>
      <c r="B117">
        <v>1289361</v>
      </c>
      <c r="C117">
        <v>28797</v>
      </c>
      <c r="D117">
        <v>91939484</v>
      </c>
      <c r="E117">
        <v>86.574399999999997</v>
      </c>
      <c r="F117">
        <v>2.3811</v>
      </c>
      <c r="G117">
        <v>3635.9717999999998</v>
      </c>
      <c r="K117" t="s">
        <v>711</v>
      </c>
      <c r="L117">
        <v>0.44852792845238648</v>
      </c>
      <c r="M117">
        <v>4.3521000521826503E-2</v>
      </c>
      <c r="N117">
        <v>0.86765585856371119</v>
      </c>
      <c r="AP117" t="s">
        <v>1097</v>
      </c>
      <c r="AQ117">
        <v>8289083071</v>
      </c>
      <c r="AR117">
        <v>3228932788</v>
      </c>
    </row>
    <row r="118" spans="1:44" x14ac:dyDescent="0.2">
      <c r="A118" t="s">
        <v>205</v>
      </c>
      <c r="B118">
        <v>1312537</v>
      </c>
      <c r="C118">
        <v>25517</v>
      </c>
      <c r="D118">
        <v>91764042</v>
      </c>
      <c r="E118">
        <v>74.592600000000004</v>
      </c>
      <c r="F118">
        <v>2.0916999999999999</v>
      </c>
      <c r="G118">
        <v>3566.1709999999998</v>
      </c>
      <c r="K118" t="s">
        <v>712</v>
      </c>
      <c r="L118">
        <v>0.98779121789511426</v>
      </c>
      <c r="M118">
        <v>0.96971586479331684</v>
      </c>
      <c r="N118">
        <v>0.16863101173632528</v>
      </c>
      <c r="AP118" t="s">
        <v>1098</v>
      </c>
      <c r="AQ118">
        <v>8416932808</v>
      </c>
      <c r="AR118">
        <v>3193833599</v>
      </c>
    </row>
    <row r="119" spans="1:44" x14ac:dyDescent="0.2">
      <c r="A119" t="s">
        <v>206</v>
      </c>
      <c r="B119">
        <v>1328627</v>
      </c>
      <c r="C119">
        <v>26132</v>
      </c>
      <c r="D119">
        <v>94478122</v>
      </c>
      <c r="E119">
        <v>70.887600000000006</v>
      </c>
      <c r="F119">
        <v>2.0268999999999999</v>
      </c>
      <c r="G119">
        <v>3497.4180999999999</v>
      </c>
      <c r="K119" t="s">
        <v>713</v>
      </c>
      <c r="L119">
        <v>0.8991334119715334</v>
      </c>
      <c r="M119">
        <v>0.72119271966129461</v>
      </c>
      <c r="N119">
        <v>0.61275858465449606</v>
      </c>
      <c r="AP119" t="s">
        <v>1099</v>
      </c>
      <c r="AQ119">
        <v>8483118640</v>
      </c>
      <c r="AR119">
        <v>4013053167</v>
      </c>
    </row>
    <row r="120" spans="1:44" x14ac:dyDescent="0.2">
      <c r="A120" t="s">
        <v>207</v>
      </c>
      <c r="B120">
        <v>1357601</v>
      </c>
      <c r="C120">
        <v>27124</v>
      </c>
      <c r="D120">
        <v>97431638</v>
      </c>
      <c r="E120">
        <v>71.029600000000002</v>
      </c>
      <c r="F120">
        <v>2.0341999999999998</v>
      </c>
      <c r="G120">
        <v>3491.8033</v>
      </c>
      <c r="K120" t="s">
        <v>714</v>
      </c>
      <c r="L120">
        <v>6.759200635822038E-2</v>
      </c>
      <c r="M120">
        <v>8.4760874244573084E-2</v>
      </c>
      <c r="N120">
        <v>1.9577549520888864E-3</v>
      </c>
      <c r="AP120" t="s">
        <v>1100</v>
      </c>
      <c r="AQ120">
        <v>8602907026</v>
      </c>
      <c r="AR120">
        <v>4144302759</v>
      </c>
    </row>
    <row r="121" spans="1:44" x14ac:dyDescent="0.2">
      <c r="A121" t="s">
        <v>208</v>
      </c>
      <c r="B121">
        <v>1382259</v>
      </c>
      <c r="C121">
        <v>30715</v>
      </c>
      <c r="D121">
        <v>104926018</v>
      </c>
      <c r="E121">
        <v>72.216700000000003</v>
      </c>
      <c r="F121">
        <v>2.0347</v>
      </c>
      <c r="G121">
        <v>3549.2458000000001</v>
      </c>
      <c r="K121" t="s">
        <v>715</v>
      </c>
      <c r="L121">
        <v>7.6631594821297569E-2</v>
      </c>
      <c r="M121">
        <v>0.15161284383404702</v>
      </c>
      <c r="N121">
        <v>1.8821451575128854E-2</v>
      </c>
      <c r="AP121" t="s">
        <v>1101</v>
      </c>
      <c r="AQ121">
        <v>8664556683</v>
      </c>
      <c r="AR121">
        <v>3957099524</v>
      </c>
    </row>
    <row r="122" spans="1:44" x14ac:dyDescent="0.2">
      <c r="A122" t="s">
        <v>209</v>
      </c>
      <c r="B122">
        <v>1450606</v>
      </c>
      <c r="C122">
        <v>30586</v>
      </c>
      <c r="D122">
        <v>108262803</v>
      </c>
      <c r="E122">
        <v>73.399500000000003</v>
      </c>
      <c r="F122">
        <v>2.0756000000000001</v>
      </c>
      <c r="G122">
        <v>3536.2184999999999</v>
      </c>
      <c r="K122" t="s">
        <v>716</v>
      </c>
      <c r="L122">
        <v>0.93697626130638068</v>
      </c>
      <c r="M122">
        <v>0.34182025961225909</v>
      </c>
      <c r="N122">
        <v>0.94977448463874592</v>
      </c>
      <c r="AP122" t="s">
        <v>1102</v>
      </c>
      <c r="AQ122">
        <v>8650587151</v>
      </c>
      <c r="AR122">
        <v>3570364953</v>
      </c>
    </row>
    <row r="123" spans="1:44" x14ac:dyDescent="0.2">
      <c r="A123" t="s">
        <v>210</v>
      </c>
      <c r="B123">
        <v>1473887</v>
      </c>
      <c r="C123">
        <v>27693</v>
      </c>
      <c r="D123">
        <v>105419830</v>
      </c>
      <c r="E123">
        <v>73.448899999999995</v>
      </c>
      <c r="F123">
        <v>2.0499999999999998</v>
      </c>
      <c r="G123">
        <v>3582.9095000000002</v>
      </c>
      <c r="K123" t="s">
        <v>717</v>
      </c>
      <c r="L123">
        <v>0.92948086824436194</v>
      </c>
      <c r="M123">
        <v>0.27876113584471096</v>
      </c>
      <c r="N123">
        <v>0.96331810804491935</v>
      </c>
      <c r="AP123" t="s">
        <v>1103</v>
      </c>
      <c r="AQ123">
        <v>8579630877</v>
      </c>
      <c r="AR123">
        <v>4312705284</v>
      </c>
    </row>
    <row r="124" spans="1:44" x14ac:dyDescent="0.2">
      <c r="A124" t="s">
        <v>211</v>
      </c>
      <c r="B124">
        <v>1509031</v>
      </c>
      <c r="C124">
        <v>29119</v>
      </c>
      <c r="D124">
        <v>112982568</v>
      </c>
      <c r="E124">
        <v>74.210300000000004</v>
      </c>
      <c r="F124">
        <v>2.0308999999999999</v>
      </c>
      <c r="G124">
        <v>3654.0535</v>
      </c>
      <c r="K124" t="s">
        <v>718</v>
      </c>
      <c r="L124">
        <v>0.9449302118824362</v>
      </c>
      <c r="M124">
        <v>0.76848326865590777</v>
      </c>
      <c r="N124">
        <v>0.9610816605904724</v>
      </c>
      <c r="AP124" t="s">
        <v>1104</v>
      </c>
      <c r="AQ124">
        <v>8561311847</v>
      </c>
      <c r="AR124">
        <v>4471814731</v>
      </c>
    </row>
    <row r="125" spans="1:44" x14ac:dyDescent="0.2">
      <c r="A125" t="s">
        <v>212</v>
      </c>
      <c r="B125">
        <v>1549131</v>
      </c>
      <c r="C125">
        <v>39509</v>
      </c>
      <c r="D125">
        <v>129442609</v>
      </c>
      <c r="E125">
        <v>76.238399999999999</v>
      </c>
      <c r="F125">
        <v>2.1212</v>
      </c>
      <c r="G125">
        <v>3594.0319</v>
      </c>
      <c r="K125" t="s">
        <v>719</v>
      </c>
      <c r="L125">
        <v>0.94736071924168164</v>
      </c>
      <c r="M125">
        <v>0.81802194305624121</v>
      </c>
      <c r="N125">
        <v>0.95393643342015177</v>
      </c>
      <c r="AP125" t="s">
        <v>1105</v>
      </c>
      <c r="AQ125">
        <v>8565873131</v>
      </c>
      <c r="AR125">
        <v>4767292530</v>
      </c>
    </row>
    <row r="126" spans="1:44" x14ac:dyDescent="0.2">
      <c r="A126" t="s">
        <v>213</v>
      </c>
      <c r="B126">
        <v>1576223</v>
      </c>
      <c r="C126">
        <v>39420</v>
      </c>
      <c r="D126">
        <v>139484919</v>
      </c>
      <c r="E126">
        <v>79.781999999999996</v>
      </c>
      <c r="F126">
        <v>2.2222</v>
      </c>
      <c r="G126">
        <v>3590.1453999999999</v>
      </c>
      <c r="K126" t="s">
        <v>720</v>
      </c>
      <c r="L126">
        <v>0.24892196150773102</v>
      </c>
      <c r="M126">
        <v>0.93342249052274573</v>
      </c>
      <c r="N126">
        <v>0.98805641396688737</v>
      </c>
      <c r="AP126" t="s">
        <v>1106</v>
      </c>
      <c r="AQ126">
        <v>8595838388</v>
      </c>
      <c r="AR126">
        <v>3854910225</v>
      </c>
    </row>
    <row r="127" spans="1:44" x14ac:dyDescent="0.2">
      <c r="A127" t="s">
        <v>214</v>
      </c>
      <c r="B127">
        <v>1589035</v>
      </c>
      <c r="C127">
        <v>32590</v>
      </c>
      <c r="D127">
        <v>127731694</v>
      </c>
      <c r="E127">
        <v>81.891000000000005</v>
      </c>
      <c r="F127">
        <v>2.2597999999999998</v>
      </c>
      <c r="G127">
        <v>3623.7844</v>
      </c>
      <c r="K127" t="s">
        <v>721</v>
      </c>
      <c r="L127">
        <v>0.63280601327782493</v>
      </c>
      <c r="M127">
        <v>0.29221364463624916</v>
      </c>
      <c r="N127">
        <v>0.94436997145697343</v>
      </c>
      <c r="AP127" t="s">
        <v>1107</v>
      </c>
      <c r="AQ127">
        <v>8561154229</v>
      </c>
      <c r="AR127">
        <v>4849083768</v>
      </c>
    </row>
    <row r="128" spans="1:44" x14ac:dyDescent="0.2">
      <c r="A128" t="s">
        <v>215</v>
      </c>
      <c r="B128">
        <v>16813</v>
      </c>
      <c r="C128">
        <v>527</v>
      </c>
      <c r="D128">
        <v>1797819</v>
      </c>
      <c r="E128">
        <v>106.9303</v>
      </c>
      <c r="F128">
        <v>3.1345000000000001</v>
      </c>
      <c r="G128">
        <v>3411.4213</v>
      </c>
      <c r="K128" t="s">
        <v>722</v>
      </c>
      <c r="L128">
        <v>0.8888061792031694</v>
      </c>
      <c r="M128">
        <v>1.1128874436911018E-2</v>
      </c>
      <c r="N128">
        <v>0.9344897417695277</v>
      </c>
    </row>
    <row r="129" spans="1:14" x14ac:dyDescent="0.2">
      <c r="A129" t="s">
        <v>216</v>
      </c>
      <c r="B129">
        <v>16973</v>
      </c>
      <c r="C129">
        <v>479</v>
      </c>
      <c r="D129">
        <v>1441014</v>
      </c>
      <c r="E129">
        <v>95.863200000000006</v>
      </c>
      <c r="F129">
        <v>2.9775999999999998</v>
      </c>
      <c r="G129">
        <v>3219.5158999999999</v>
      </c>
      <c r="K129" t="s">
        <v>723</v>
      </c>
      <c r="L129">
        <v>0.84458279849785578</v>
      </c>
      <c r="M129">
        <v>0.15699745153006264</v>
      </c>
      <c r="N129">
        <v>0.76852604081327258</v>
      </c>
    </row>
    <row r="130" spans="1:14" x14ac:dyDescent="0.2">
      <c r="A130" t="s">
        <v>217</v>
      </c>
      <c r="B130">
        <v>17194</v>
      </c>
      <c r="C130">
        <v>506</v>
      </c>
      <c r="D130">
        <v>2108745</v>
      </c>
      <c r="E130">
        <v>104.8956</v>
      </c>
      <c r="F130">
        <v>2.9659</v>
      </c>
      <c r="G130">
        <v>3536.7579000000001</v>
      </c>
      <c r="K130" t="s">
        <v>724</v>
      </c>
      <c r="L130">
        <v>0.84487164742930854</v>
      </c>
      <c r="M130">
        <v>0.83288026447049801</v>
      </c>
      <c r="N130">
        <v>0.87254934974331877</v>
      </c>
    </row>
    <row r="131" spans="1:14" x14ac:dyDescent="0.2">
      <c r="A131" t="s">
        <v>218</v>
      </c>
      <c r="B131">
        <v>17379</v>
      </c>
      <c r="C131">
        <v>544</v>
      </c>
      <c r="D131">
        <v>2182154</v>
      </c>
      <c r="E131">
        <v>110.1498</v>
      </c>
      <c r="F131">
        <v>3.0076999999999998</v>
      </c>
      <c r="G131">
        <v>3662.3209999999999</v>
      </c>
      <c r="K131" t="s">
        <v>725</v>
      </c>
      <c r="L131">
        <v>0.68150926222961028</v>
      </c>
      <c r="M131">
        <v>0.43527549869445553</v>
      </c>
      <c r="N131">
        <v>0.87692214414880221</v>
      </c>
    </row>
    <row r="132" spans="1:14" x14ac:dyDescent="0.2">
      <c r="A132" t="s">
        <v>219</v>
      </c>
      <c r="B132">
        <v>17511</v>
      </c>
      <c r="C132">
        <v>618</v>
      </c>
      <c r="D132">
        <v>1951177</v>
      </c>
      <c r="E132">
        <v>111.2572</v>
      </c>
      <c r="F132">
        <v>3.109</v>
      </c>
      <c r="G132">
        <v>3578.5234999999998</v>
      </c>
      <c r="K132" t="s">
        <v>726</v>
      </c>
      <c r="L132">
        <v>0.46809433808700812</v>
      </c>
      <c r="M132">
        <v>0.71240187730343918</v>
      </c>
      <c r="N132">
        <v>0.89467422902583016</v>
      </c>
    </row>
    <row r="133" spans="1:14" x14ac:dyDescent="0.2">
      <c r="A133" t="s">
        <v>220</v>
      </c>
      <c r="B133">
        <v>17782</v>
      </c>
      <c r="C133">
        <v>503</v>
      </c>
      <c r="D133">
        <v>1716977</v>
      </c>
      <c r="E133">
        <v>113.9188</v>
      </c>
      <c r="F133">
        <v>3.1074000000000002</v>
      </c>
      <c r="G133">
        <v>3666.0769</v>
      </c>
      <c r="K133" t="s">
        <v>727</v>
      </c>
      <c r="L133">
        <v>0.62244512077758851</v>
      </c>
      <c r="M133">
        <v>0.63770182446824886</v>
      </c>
      <c r="N133">
        <v>0.38759077805858033</v>
      </c>
    </row>
    <row r="134" spans="1:14" x14ac:dyDescent="0.2">
      <c r="A134" t="s">
        <v>221</v>
      </c>
      <c r="B134">
        <v>18048</v>
      </c>
      <c r="C134">
        <v>604</v>
      </c>
      <c r="D134">
        <v>2245005</v>
      </c>
      <c r="E134">
        <v>114.4699</v>
      </c>
      <c r="F134">
        <v>3.2084000000000001</v>
      </c>
      <c r="G134">
        <v>3567.7889</v>
      </c>
      <c r="K134" t="s">
        <v>728</v>
      </c>
      <c r="L134">
        <v>0.94148349579085955</v>
      </c>
      <c r="M134">
        <v>0.87368686260574235</v>
      </c>
      <c r="N134">
        <v>5.878360473272836E-2</v>
      </c>
    </row>
    <row r="135" spans="1:14" x14ac:dyDescent="0.2">
      <c r="A135" t="s">
        <v>222</v>
      </c>
      <c r="B135">
        <v>18357</v>
      </c>
      <c r="C135">
        <v>606</v>
      </c>
      <c r="D135">
        <v>2354873</v>
      </c>
      <c r="E135">
        <v>115.3175</v>
      </c>
      <c r="F135">
        <v>3.2511000000000001</v>
      </c>
      <c r="G135">
        <v>3546.9893000000002</v>
      </c>
      <c r="K135" t="s">
        <v>729</v>
      </c>
      <c r="L135">
        <v>0.48138559988126306</v>
      </c>
      <c r="M135">
        <v>0.70544560991362337</v>
      </c>
      <c r="N135">
        <v>0.12023252624549498</v>
      </c>
    </row>
    <row r="136" spans="1:14" x14ac:dyDescent="0.2">
      <c r="A136" t="s">
        <v>223</v>
      </c>
      <c r="B136">
        <v>18557</v>
      </c>
      <c r="C136">
        <v>582</v>
      </c>
      <c r="D136">
        <v>2098371</v>
      </c>
      <c r="E136">
        <v>115.6828</v>
      </c>
      <c r="F136">
        <v>3.1549</v>
      </c>
      <c r="G136">
        <v>3666.7651000000001</v>
      </c>
      <c r="K136" t="s">
        <v>730</v>
      </c>
      <c r="L136">
        <v>0.40207437012475028</v>
      </c>
      <c r="M136">
        <v>0.64300323551956906</v>
      </c>
      <c r="N136">
        <v>6.5359477716505354E-2</v>
      </c>
    </row>
    <row r="137" spans="1:14" x14ac:dyDescent="0.2">
      <c r="A137" t="s">
        <v>224</v>
      </c>
      <c r="B137">
        <v>18926</v>
      </c>
      <c r="C137">
        <v>569</v>
      </c>
      <c r="D137">
        <v>1924515</v>
      </c>
      <c r="E137">
        <v>116.70050000000001</v>
      </c>
      <c r="F137">
        <v>3.1953999999999998</v>
      </c>
      <c r="G137">
        <v>3652.1660000000002</v>
      </c>
      <c r="K137" t="s">
        <v>731</v>
      </c>
      <c r="L137">
        <v>5.266426318593617E-3</v>
      </c>
      <c r="M137">
        <v>0.29553190818663594</v>
      </c>
      <c r="N137">
        <v>0.47552896130014671</v>
      </c>
    </row>
    <row r="138" spans="1:14" x14ac:dyDescent="0.2">
      <c r="A138" t="s">
        <v>225</v>
      </c>
      <c r="B138">
        <v>19285</v>
      </c>
      <c r="C138">
        <v>619</v>
      </c>
      <c r="D138">
        <v>2572618</v>
      </c>
      <c r="E138">
        <v>119.13979999999999</v>
      </c>
      <c r="F138">
        <v>3.1627000000000001</v>
      </c>
      <c r="G138">
        <v>3766.9937</v>
      </c>
      <c r="K138" t="s">
        <v>732</v>
      </c>
      <c r="L138">
        <v>0.92400813704932472</v>
      </c>
      <c r="M138">
        <v>0.8291306362559645</v>
      </c>
      <c r="N138">
        <v>0.90731466329802668</v>
      </c>
    </row>
    <row r="139" spans="1:14" x14ac:dyDescent="0.2">
      <c r="A139" t="s">
        <v>226</v>
      </c>
      <c r="B139">
        <v>19610</v>
      </c>
      <c r="C139">
        <v>684</v>
      </c>
      <c r="D139">
        <v>3267579</v>
      </c>
      <c r="E139">
        <v>129.13509999999999</v>
      </c>
      <c r="F139">
        <v>3.2130000000000001</v>
      </c>
      <c r="G139">
        <v>4019.1862000000001</v>
      </c>
      <c r="K139" t="s">
        <v>733</v>
      </c>
      <c r="L139">
        <v>8.7632071942357323E-2</v>
      </c>
      <c r="M139">
        <v>5.7748405124909863E-2</v>
      </c>
      <c r="N139">
        <v>0.15564371507513539</v>
      </c>
    </row>
    <row r="140" spans="1:14" x14ac:dyDescent="0.2">
      <c r="A140" t="s">
        <v>227</v>
      </c>
      <c r="B140">
        <v>19874</v>
      </c>
      <c r="C140">
        <v>700</v>
      </c>
      <c r="D140">
        <v>3059171</v>
      </c>
      <c r="E140">
        <v>139.3125</v>
      </c>
      <c r="F140">
        <v>3.3104</v>
      </c>
      <c r="G140">
        <v>4208.3526000000002</v>
      </c>
      <c r="K140" t="s">
        <v>734</v>
      </c>
      <c r="L140">
        <v>0.346660502845001</v>
      </c>
      <c r="M140">
        <v>0.15791358116595222</v>
      </c>
      <c r="N140">
        <v>0.47774803056926285</v>
      </c>
    </row>
    <row r="141" spans="1:14" x14ac:dyDescent="0.2">
      <c r="A141" t="s">
        <v>228</v>
      </c>
      <c r="B141">
        <v>20213</v>
      </c>
      <c r="C141">
        <v>620</v>
      </c>
      <c r="D141">
        <v>2768769</v>
      </c>
      <c r="E141">
        <v>147.73159999999999</v>
      </c>
      <c r="F141">
        <v>3.3210000000000002</v>
      </c>
      <c r="G141">
        <v>4448.3937999999998</v>
      </c>
      <c r="K141" t="s">
        <v>735</v>
      </c>
      <c r="L141">
        <v>0.3320589508383221</v>
      </c>
      <c r="M141">
        <v>9.4068915656653929E-2</v>
      </c>
      <c r="N141">
        <v>0.45950603497008474</v>
      </c>
    </row>
    <row r="142" spans="1:14" x14ac:dyDescent="0.2">
      <c r="A142" t="s">
        <v>229</v>
      </c>
      <c r="B142">
        <v>20428</v>
      </c>
      <c r="C142">
        <v>772</v>
      </c>
      <c r="D142">
        <v>3583836</v>
      </c>
      <c r="E142">
        <v>158.24469999999999</v>
      </c>
      <c r="F142">
        <v>3.4645999999999999</v>
      </c>
      <c r="G142">
        <v>4567.491</v>
      </c>
      <c r="K142" t="s">
        <v>736</v>
      </c>
      <c r="L142">
        <v>0.57590395262331462</v>
      </c>
      <c r="M142">
        <v>0.97716848521613398</v>
      </c>
      <c r="N142">
        <v>0.97917183194707635</v>
      </c>
    </row>
    <row r="143" spans="1:14" x14ac:dyDescent="0.2">
      <c r="A143" t="s">
        <v>230</v>
      </c>
      <c r="B143">
        <v>20880</v>
      </c>
      <c r="C143">
        <v>746</v>
      </c>
      <c r="D143">
        <v>3666308</v>
      </c>
      <c r="E143">
        <v>160.67429999999999</v>
      </c>
      <c r="F143">
        <v>3.4866999999999999</v>
      </c>
      <c r="G143">
        <v>4608.2043999999996</v>
      </c>
      <c r="K143" t="s">
        <v>737</v>
      </c>
      <c r="L143">
        <v>0.11115500330683632</v>
      </c>
      <c r="M143">
        <v>0.27152851061830324</v>
      </c>
      <c r="N143">
        <v>0.23289288255745197</v>
      </c>
    </row>
    <row r="144" spans="1:14" x14ac:dyDescent="0.2">
      <c r="A144" t="s">
        <v>231</v>
      </c>
      <c r="B144">
        <v>20944</v>
      </c>
      <c r="C144">
        <v>756</v>
      </c>
      <c r="D144">
        <v>3615818</v>
      </c>
      <c r="E144">
        <v>165.33959999999999</v>
      </c>
      <c r="F144">
        <v>3.5093999999999999</v>
      </c>
      <c r="G144">
        <v>4711.3791000000001</v>
      </c>
      <c r="K144" t="s">
        <v>738</v>
      </c>
      <c r="L144">
        <v>0.53541337139116951</v>
      </c>
      <c r="M144">
        <v>0.34677133450470293</v>
      </c>
      <c r="N144">
        <v>2.026508428547031E-5</v>
      </c>
    </row>
    <row r="145" spans="1:14" x14ac:dyDescent="0.2">
      <c r="A145" t="s">
        <v>232</v>
      </c>
      <c r="B145">
        <v>21052</v>
      </c>
      <c r="C145">
        <v>599</v>
      </c>
      <c r="D145">
        <v>2875255</v>
      </c>
      <c r="E145">
        <v>164.95269999999999</v>
      </c>
      <c r="F145">
        <v>3.4487999999999999</v>
      </c>
      <c r="G145">
        <v>4782.8810000000003</v>
      </c>
      <c r="K145" t="s">
        <v>739</v>
      </c>
      <c r="L145">
        <v>8.5817454145294375E-2</v>
      </c>
      <c r="M145">
        <v>8.7748677712518666E-2</v>
      </c>
      <c r="N145">
        <v>3.6897757029735558E-2</v>
      </c>
    </row>
    <row r="146" spans="1:14" x14ac:dyDescent="0.2">
      <c r="A146" t="s">
        <v>233</v>
      </c>
      <c r="B146">
        <v>21184</v>
      </c>
      <c r="C146">
        <v>811</v>
      </c>
      <c r="D146">
        <v>3907364</v>
      </c>
      <c r="E146">
        <v>167.31790000000001</v>
      </c>
      <c r="F146">
        <v>3.4641999999999999</v>
      </c>
      <c r="G146">
        <v>4829.9261999999999</v>
      </c>
      <c r="K146" t="s">
        <v>740</v>
      </c>
      <c r="L146">
        <v>0.95465233115507253</v>
      </c>
      <c r="M146">
        <v>0.42680904801159708</v>
      </c>
      <c r="N146">
        <v>0.75513140515264565</v>
      </c>
    </row>
    <row r="147" spans="1:14" x14ac:dyDescent="0.2">
      <c r="A147" t="s">
        <v>234</v>
      </c>
      <c r="B147">
        <v>21137</v>
      </c>
      <c r="C147">
        <v>782</v>
      </c>
      <c r="D147">
        <v>4481413</v>
      </c>
      <c r="E147">
        <v>176.4751</v>
      </c>
      <c r="F147">
        <v>3.4963000000000002</v>
      </c>
      <c r="G147">
        <v>5047.4389000000001</v>
      </c>
      <c r="K147" t="s">
        <v>741</v>
      </c>
      <c r="L147">
        <v>0.11578385489364142</v>
      </c>
      <c r="M147">
        <v>0.60953517838710103</v>
      </c>
      <c r="N147">
        <v>0.82799914023472465</v>
      </c>
    </row>
    <row r="148" spans="1:14" x14ac:dyDescent="0.2">
      <c r="A148" t="s">
        <v>235</v>
      </c>
      <c r="B148">
        <v>21028</v>
      </c>
      <c r="C148">
        <v>735</v>
      </c>
      <c r="D148">
        <v>3849913</v>
      </c>
      <c r="E148">
        <v>179.07310000000001</v>
      </c>
      <c r="F148">
        <v>3.468</v>
      </c>
      <c r="G148">
        <v>5163.63</v>
      </c>
      <c r="K148" t="s">
        <v>742</v>
      </c>
      <c r="L148">
        <v>0.68985586274059374</v>
      </c>
      <c r="M148">
        <v>2.7388682546221468E-4</v>
      </c>
      <c r="N148">
        <v>0.9085391927529114</v>
      </c>
    </row>
    <row r="149" spans="1:14" x14ac:dyDescent="0.2">
      <c r="A149" t="s">
        <v>236</v>
      </c>
      <c r="B149">
        <v>93099</v>
      </c>
      <c r="C149">
        <v>3115</v>
      </c>
      <c r="D149">
        <v>14265219</v>
      </c>
      <c r="E149">
        <v>153.22630000000001</v>
      </c>
      <c r="F149">
        <v>3.3458999999999999</v>
      </c>
      <c r="G149">
        <v>4579.5245999999997</v>
      </c>
      <c r="K149" t="s">
        <v>743</v>
      </c>
      <c r="L149">
        <v>0.8186726634239222</v>
      </c>
      <c r="M149">
        <v>1.3971810726089141E-2</v>
      </c>
      <c r="N149">
        <v>0.93908488024864412</v>
      </c>
    </row>
    <row r="150" spans="1:14" x14ac:dyDescent="0.2">
      <c r="A150" t="s">
        <v>237</v>
      </c>
      <c r="B150">
        <v>93711</v>
      </c>
      <c r="C150">
        <v>2972</v>
      </c>
      <c r="D150">
        <v>16634695</v>
      </c>
      <c r="E150">
        <v>165.40819999999999</v>
      </c>
      <c r="F150">
        <v>3.2584</v>
      </c>
      <c r="G150">
        <v>5076.3782000000001</v>
      </c>
      <c r="K150" t="s">
        <v>744</v>
      </c>
      <c r="L150">
        <v>0.81844452008930491</v>
      </c>
      <c r="M150">
        <v>0.79996647648821129</v>
      </c>
      <c r="N150">
        <v>0.24295414322600514</v>
      </c>
    </row>
    <row r="151" spans="1:14" x14ac:dyDescent="0.2">
      <c r="A151" t="s">
        <v>238</v>
      </c>
      <c r="B151">
        <v>94300</v>
      </c>
      <c r="C151">
        <v>2829</v>
      </c>
      <c r="D151">
        <v>13191324</v>
      </c>
      <c r="E151">
        <v>156.84690000000001</v>
      </c>
      <c r="F151">
        <v>3.1717</v>
      </c>
      <c r="G151">
        <v>4945.1814999999997</v>
      </c>
      <c r="K151" t="s">
        <v>745</v>
      </c>
      <c r="L151">
        <v>0.25322202792905341</v>
      </c>
      <c r="M151">
        <v>3.9147612787451283E-2</v>
      </c>
      <c r="N151">
        <v>0.63373137332347007</v>
      </c>
    </row>
    <row r="152" spans="1:14" x14ac:dyDescent="0.2">
      <c r="A152" t="s">
        <v>239</v>
      </c>
      <c r="B152">
        <v>94988</v>
      </c>
      <c r="C152">
        <v>3099</v>
      </c>
      <c r="D152">
        <v>15108164</v>
      </c>
      <c r="E152">
        <v>157.4042</v>
      </c>
      <c r="F152">
        <v>3.1945999999999999</v>
      </c>
      <c r="G152">
        <v>4927.1246000000001</v>
      </c>
      <c r="K152" t="s">
        <v>746</v>
      </c>
      <c r="L152">
        <v>0.60219121092475814</v>
      </c>
      <c r="M152">
        <v>0.18755926575262707</v>
      </c>
      <c r="N152">
        <v>0.85258171492238766</v>
      </c>
    </row>
    <row r="153" spans="1:14" x14ac:dyDescent="0.2">
      <c r="A153" t="s">
        <v>240</v>
      </c>
      <c r="B153">
        <v>95767</v>
      </c>
      <c r="C153">
        <v>3826</v>
      </c>
      <c r="D153">
        <v>16987146</v>
      </c>
      <c r="E153">
        <v>163.48179999999999</v>
      </c>
      <c r="F153">
        <v>3.3599000000000001</v>
      </c>
      <c r="G153">
        <v>4865.7339000000002</v>
      </c>
      <c r="K153" t="s">
        <v>747</v>
      </c>
      <c r="L153">
        <v>0.63930310704976911</v>
      </c>
      <c r="M153">
        <v>0.15336784761049918</v>
      </c>
      <c r="N153">
        <v>0.83230388061688687</v>
      </c>
    </row>
    <row r="154" spans="1:14" x14ac:dyDescent="0.2">
      <c r="A154" t="s">
        <v>241</v>
      </c>
      <c r="B154">
        <v>96561</v>
      </c>
      <c r="C154">
        <v>3246</v>
      </c>
      <c r="D154">
        <v>15109080</v>
      </c>
      <c r="E154">
        <v>158.26310000000001</v>
      </c>
      <c r="F154">
        <v>3.4066000000000001</v>
      </c>
      <c r="G154">
        <v>4645.8242</v>
      </c>
      <c r="K154" t="s">
        <v>748</v>
      </c>
      <c r="L154">
        <v>0.97674640918977451</v>
      </c>
      <c r="M154">
        <v>0.94871002289314099</v>
      </c>
      <c r="N154">
        <v>0.78600913277458284</v>
      </c>
    </row>
    <row r="155" spans="1:14" x14ac:dyDescent="0.2">
      <c r="A155" t="s">
        <v>242</v>
      </c>
      <c r="B155">
        <v>97335</v>
      </c>
      <c r="C155">
        <v>3179</v>
      </c>
      <c r="D155">
        <v>15380559</v>
      </c>
      <c r="E155">
        <v>162.70580000000001</v>
      </c>
      <c r="F155">
        <v>3.4706999999999999</v>
      </c>
      <c r="G155">
        <v>4688.0111999999999</v>
      </c>
      <c r="K155" t="s">
        <v>749</v>
      </c>
      <c r="L155">
        <v>0.97837533251277076</v>
      </c>
      <c r="M155">
        <v>0.88359059422770603</v>
      </c>
      <c r="N155">
        <v>8.5725468867482085E-2</v>
      </c>
    </row>
    <row r="156" spans="1:14" x14ac:dyDescent="0.2">
      <c r="A156" t="s">
        <v>243</v>
      </c>
      <c r="B156">
        <v>98085</v>
      </c>
      <c r="C156">
        <v>3025</v>
      </c>
      <c r="D156">
        <v>13394800</v>
      </c>
      <c r="E156">
        <v>156.98750000000001</v>
      </c>
      <c r="F156">
        <v>3.4239000000000002</v>
      </c>
      <c r="G156">
        <v>4585.0847000000003</v>
      </c>
      <c r="K156" t="s">
        <v>750</v>
      </c>
      <c r="L156">
        <v>0.19866865998569427</v>
      </c>
      <c r="M156">
        <v>5.2606110237218756E-2</v>
      </c>
      <c r="N156">
        <v>0.45061701598388709</v>
      </c>
    </row>
    <row r="157" spans="1:14" x14ac:dyDescent="0.2">
      <c r="A157" t="s">
        <v>244</v>
      </c>
      <c r="B157">
        <v>98699</v>
      </c>
      <c r="C157">
        <v>3722</v>
      </c>
      <c r="D157">
        <v>15336301</v>
      </c>
      <c r="E157">
        <v>151.5838</v>
      </c>
      <c r="F157">
        <v>3.3715999999999999</v>
      </c>
      <c r="G157">
        <v>4495.9566000000004</v>
      </c>
      <c r="K157" t="s">
        <v>751</v>
      </c>
      <c r="L157">
        <v>0.18209874397314707</v>
      </c>
      <c r="M157">
        <v>1.5339352024278318E-2</v>
      </c>
      <c r="N157">
        <v>0.64661857936030986</v>
      </c>
    </row>
    <row r="158" spans="1:14" x14ac:dyDescent="0.2">
      <c r="A158" t="s">
        <v>245</v>
      </c>
      <c r="B158">
        <v>99566</v>
      </c>
      <c r="C158">
        <v>3523</v>
      </c>
      <c r="D158">
        <v>16090320</v>
      </c>
      <c r="E158">
        <v>152.91919999999999</v>
      </c>
      <c r="F158">
        <v>3.4161999999999999</v>
      </c>
      <c r="G158">
        <v>4476.3164999999999</v>
      </c>
      <c r="K158" t="s">
        <v>752</v>
      </c>
      <c r="L158">
        <v>0.34140353784330774</v>
      </c>
      <c r="M158">
        <v>0.82825945669671863</v>
      </c>
      <c r="N158">
        <v>0.80971406420781633</v>
      </c>
    </row>
    <row r="159" spans="1:14" x14ac:dyDescent="0.2">
      <c r="A159" t="s">
        <v>246</v>
      </c>
      <c r="B159">
        <v>100330</v>
      </c>
      <c r="C159">
        <v>3523</v>
      </c>
      <c r="D159">
        <v>16020573</v>
      </c>
      <c r="E159">
        <v>153.37799999999999</v>
      </c>
      <c r="F159">
        <v>3.4771000000000001</v>
      </c>
      <c r="G159">
        <v>4411.0775999999996</v>
      </c>
      <c r="K159" t="s">
        <v>753</v>
      </c>
      <c r="L159">
        <v>0.83078483776683187</v>
      </c>
      <c r="M159">
        <v>0.71497132634618588</v>
      </c>
      <c r="N159">
        <v>0.89194367135851493</v>
      </c>
    </row>
    <row r="160" spans="1:14" x14ac:dyDescent="0.2">
      <c r="A160" t="s">
        <v>247</v>
      </c>
      <c r="B160">
        <v>100847</v>
      </c>
      <c r="C160">
        <v>3600</v>
      </c>
      <c r="D160">
        <v>17815979</v>
      </c>
      <c r="E160">
        <v>163.38589999999999</v>
      </c>
      <c r="F160">
        <v>3.597</v>
      </c>
      <c r="G160">
        <v>4542.2587000000003</v>
      </c>
      <c r="K160" t="s">
        <v>754</v>
      </c>
      <c r="L160">
        <v>0.6673554775722359</v>
      </c>
      <c r="M160">
        <v>3.4179045546269553E-3</v>
      </c>
      <c r="N160">
        <v>0.50444088795343567</v>
      </c>
    </row>
    <row r="161" spans="1:14" x14ac:dyDescent="0.2">
      <c r="A161" t="s">
        <v>248</v>
      </c>
      <c r="B161">
        <v>101441</v>
      </c>
      <c r="C161">
        <v>3933</v>
      </c>
      <c r="D161">
        <v>19567125</v>
      </c>
      <c r="E161">
        <v>172.79159999999999</v>
      </c>
      <c r="F161">
        <v>3.625</v>
      </c>
      <c r="G161">
        <v>4766.7190000000001</v>
      </c>
      <c r="K161" t="s">
        <v>755</v>
      </c>
      <c r="L161">
        <v>0.50807237174973241</v>
      </c>
      <c r="M161">
        <v>4.8476649357742228E-2</v>
      </c>
      <c r="N161">
        <v>0.36339756427159409</v>
      </c>
    </row>
    <row r="162" spans="1:14" x14ac:dyDescent="0.2">
      <c r="A162" t="s">
        <v>249</v>
      </c>
      <c r="B162">
        <v>102279</v>
      </c>
      <c r="C162">
        <v>3715</v>
      </c>
      <c r="D162">
        <v>18802529</v>
      </c>
      <c r="E162">
        <v>178.3323</v>
      </c>
      <c r="F162">
        <v>3.6480999999999999</v>
      </c>
      <c r="G162">
        <v>4888.3762999999999</v>
      </c>
      <c r="K162" t="s">
        <v>756</v>
      </c>
      <c r="L162">
        <v>0.7664708132393967</v>
      </c>
      <c r="M162">
        <v>0.84548996735814419</v>
      </c>
      <c r="N162">
        <v>0.48484929433009399</v>
      </c>
    </row>
    <row r="163" spans="1:14" x14ac:dyDescent="0.2">
      <c r="A163" t="s">
        <v>250</v>
      </c>
      <c r="B163">
        <v>103235</v>
      </c>
      <c r="C163">
        <v>4063</v>
      </c>
      <c r="D163">
        <v>20721693</v>
      </c>
      <c r="E163">
        <v>188.5899</v>
      </c>
      <c r="F163">
        <v>3.7545000000000002</v>
      </c>
      <c r="G163">
        <v>5023.0113000000001</v>
      </c>
      <c r="K163" t="s">
        <v>757</v>
      </c>
      <c r="L163">
        <v>3.7835505380565668E-2</v>
      </c>
      <c r="M163">
        <v>0.14238921827825962</v>
      </c>
      <c r="N163">
        <v>0.8450487858113428</v>
      </c>
    </row>
    <row r="164" spans="1:14" x14ac:dyDescent="0.2">
      <c r="A164" t="s">
        <v>251</v>
      </c>
      <c r="B164">
        <v>105193</v>
      </c>
      <c r="C164">
        <v>5151</v>
      </c>
      <c r="D164">
        <v>26249614</v>
      </c>
      <c r="E164">
        <v>207.06389999999999</v>
      </c>
      <c r="F164">
        <v>4.0911999999999997</v>
      </c>
      <c r="G164">
        <v>5061.1410999999998</v>
      </c>
      <c r="K164" t="s">
        <v>758</v>
      </c>
      <c r="L164">
        <v>0.26062474335987773</v>
      </c>
      <c r="M164">
        <v>9.3580390282895207E-2</v>
      </c>
      <c r="N164">
        <v>0.89990158450420898</v>
      </c>
    </row>
    <row r="165" spans="1:14" x14ac:dyDescent="0.2">
      <c r="A165" t="s">
        <v>252</v>
      </c>
      <c r="B165">
        <v>105661</v>
      </c>
      <c r="C165">
        <v>3962</v>
      </c>
      <c r="D165">
        <v>23225175</v>
      </c>
      <c r="E165">
        <v>213.7508</v>
      </c>
      <c r="F165">
        <v>4.0567000000000002</v>
      </c>
      <c r="G165">
        <v>5269.0196999999998</v>
      </c>
      <c r="K165" t="s">
        <v>759</v>
      </c>
      <c r="L165">
        <v>0.44611481883629589</v>
      </c>
      <c r="M165">
        <v>4.2890893141613921E-2</v>
      </c>
      <c r="N165">
        <v>0.87532786051708478</v>
      </c>
    </row>
    <row r="166" spans="1:14" x14ac:dyDescent="0.2">
      <c r="A166" t="s">
        <v>253</v>
      </c>
      <c r="B166">
        <v>106366</v>
      </c>
      <c r="C166">
        <v>3309</v>
      </c>
      <c r="D166">
        <v>20638148</v>
      </c>
      <c r="E166">
        <v>216.03890000000001</v>
      </c>
      <c r="F166">
        <v>3.9207999999999998</v>
      </c>
      <c r="G166">
        <v>5510.1382999999996</v>
      </c>
      <c r="K166" t="s">
        <v>760</v>
      </c>
      <c r="L166">
        <v>0.98774115180323174</v>
      </c>
      <c r="M166">
        <v>0.9646776001413282</v>
      </c>
      <c r="N166">
        <v>0.16950047831475284</v>
      </c>
    </row>
    <row r="167" spans="1:14" x14ac:dyDescent="0.2">
      <c r="A167" t="s">
        <v>254</v>
      </c>
      <c r="B167">
        <v>107438</v>
      </c>
      <c r="C167">
        <v>3621</v>
      </c>
      <c r="D167">
        <v>22389503</v>
      </c>
      <c r="E167">
        <v>217.82810000000001</v>
      </c>
      <c r="F167">
        <v>3.7778999999999998</v>
      </c>
      <c r="G167">
        <v>5765.9066000000003</v>
      </c>
      <c r="K167" t="s">
        <v>761</v>
      </c>
      <c r="L167">
        <v>0.90877832609858833</v>
      </c>
      <c r="M167">
        <v>0.73170214447781012</v>
      </c>
      <c r="N167">
        <v>0.61018198770284271</v>
      </c>
    </row>
    <row r="168" spans="1:14" x14ac:dyDescent="0.2">
      <c r="A168" t="s">
        <v>255</v>
      </c>
      <c r="B168">
        <v>108208</v>
      </c>
      <c r="C168">
        <v>3554</v>
      </c>
      <c r="D168">
        <v>23535840</v>
      </c>
      <c r="E168">
        <v>209.947</v>
      </c>
      <c r="F168">
        <v>3.3778000000000001</v>
      </c>
      <c r="G168">
        <v>6215.4691000000003</v>
      </c>
      <c r="K168" t="s">
        <v>762</v>
      </c>
      <c r="L168">
        <v>7.1392948000461434E-2</v>
      </c>
      <c r="M168">
        <v>8.8859209960906807E-2</v>
      </c>
      <c r="N168">
        <v>1.9762209632283247E-3</v>
      </c>
    </row>
    <row r="169" spans="1:14" x14ac:dyDescent="0.2">
      <c r="A169" t="s">
        <v>256</v>
      </c>
      <c r="B169">
        <v>108395</v>
      </c>
      <c r="C169">
        <v>3732</v>
      </c>
      <c r="D169">
        <v>25679711</v>
      </c>
      <c r="E169">
        <v>214.31620000000001</v>
      </c>
      <c r="F169">
        <v>3.3029000000000002</v>
      </c>
      <c r="G169">
        <v>6488.6889000000001</v>
      </c>
      <c r="K169" t="s">
        <v>763</v>
      </c>
      <c r="L169">
        <v>7.7404285668826303E-2</v>
      </c>
      <c r="M169">
        <v>0.15369981439883823</v>
      </c>
      <c r="N169">
        <v>1.8761147485641436E-2</v>
      </c>
    </row>
    <row r="170" spans="1:14" x14ac:dyDescent="0.2">
      <c r="A170" t="s">
        <v>257</v>
      </c>
      <c r="B170">
        <v>672111</v>
      </c>
      <c r="C170">
        <v>23185</v>
      </c>
      <c r="D170">
        <v>86788060</v>
      </c>
      <c r="E170">
        <v>129.1276</v>
      </c>
      <c r="F170">
        <v>3.4496000000000002</v>
      </c>
      <c r="G170">
        <v>3743.2849000000001</v>
      </c>
      <c r="K170" t="s">
        <v>764</v>
      </c>
      <c r="L170">
        <v>0.93701812794819994</v>
      </c>
      <c r="M170">
        <v>0.34095804983007399</v>
      </c>
      <c r="N170">
        <v>0.95224992097133998</v>
      </c>
    </row>
    <row r="171" spans="1:14" x14ac:dyDescent="0.2">
      <c r="A171" t="s">
        <v>258</v>
      </c>
      <c r="B171">
        <v>680334</v>
      </c>
      <c r="C171">
        <v>21386</v>
      </c>
      <c r="D171">
        <v>80154412</v>
      </c>
      <c r="E171">
        <v>123.4375</v>
      </c>
      <c r="F171">
        <v>3.2955999999999999</v>
      </c>
      <c r="G171">
        <v>3745.5401999999999</v>
      </c>
      <c r="K171" t="s">
        <v>765</v>
      </c>
      <c r="L171">
        <v>0.92731916126948088</v>
      </c>
      <c r="M171">
        <v>0.27650010254093293</v>
      </c>
      <c r="N171">
        <v>0.96829801087080147</v>
      </c>
    </row>
    <row r="172" spans="1:14" x14ac:dyDescent="0.2">
      <c r="A172" t="s">
        <v>259</v>
      </c>
      <c r="B172">
        <v>690272</v>
      </c>
      <c r="C172">
        <v>27767</v>
      </c>
      <c r="D172">
        <v>106075949</v>
      </c>
      <c r="E172">
        <v>133.65450000000001</v>
      </c>
      <c r="F172">
        <v>3.5413000000000001</v>
      </c>
      <c r="G172">
        <v>3774.2046999999998</v>
      </c>
      <c r="K172" t="s">
        <v>766</v>
      </c>
      <c r="L172">
        <v>0.91997427825279132</v>
      </c>
      <c r="M172">
        <v>0.75938951047776382</v>
      </c>
      <c r="N172">
        <v>0.94633937038481597</v>
      </c>
    </row>
    <row r="173" spans="1:14" x14ac:dyDescent="0.2">
      <c r="A173" t="s">
        <v>260</v>
      </c>
      <c r="B173">
        <v>699001</v>
      </c>
      <c r="C173">
        <v>50625</v>
      </c>
      <c r="D173">
        <v>251590742</v>
      </c>
      <c r="E173">
        <v>191.3432</v>
      </c>
      <c r="F173">
        <v>4.4848999999999997</v>
      </c>
      <c r="G173">
        <v>4266.3985000000002</v>
      </c>
      <c r="K173" t="s">
        <v>767</v>
      </c>
      <c r="L173">
        <v>0.94906597678320903</v>
      </c>
      <c r="M173">
        <v>0.81665202551952598</v>
      </c>
      <c r="N173">
        <v>0.95764569938428401</v>
      </c>
    </row>
    <row r="174" spans="1:14" x14ac:dyDescent="0.2">
      <c r="A174" t="s">
        <v>261</v>
      </c>
      <c r="B174">
        <v>703306</v>
      </c>
      <c r="C174">
        <v>33388</v>
      </c>
      <c r="D174">
        <v>151432714</v>
      </c>
      <c r="E174">
        <v>212.5035</v>
      </c>
      <c r="F174">
        <v>4.8023999999999996</v>
      </c>
      <c r="G174">
        <v>4424.9569000000001</v>
      </c>
      <c r="K174" t="s">
        <v>768</v>
      </c>
      <c r="L174">
        <v>0.2495165043061949</v>
      </c>
      <c r="M174">
        <v>0.93602885430900618</v>
      </c>
      <c r="N174">
        <v>0.98793186459542015</v>
      </c>
    </row>
    <row r="175" spans="1:14" x14ac:dyDescent="0.2">
      <c r="A175" t="s">
        <v>262</v>
      </c>
      <c r="B175">
        <v>712480</v>
      </c>
      <c r="C175">
        <v>27551</v>
      </c>
      <c r="D175">
        <v>118339395</v>
      </c>
      <c r="E175">
        <v>223.68109999999999</v>
      </c>
      <c r="F175">
        <v>4.9671000000000003</v>
      </c>
      <c r="G175">
        <v>4503.2246999999998</v>
      </c>
      <c r="K175" t="s">
        <v>769</v>
      </c>
      <c r="L175">
        <v>0.61166172866264168</v>
      </c>
      <c r="M175">
        <v>0.2773490650988788</v>
      </c>
      <c r="N175">
        <v>0.96081389422504926</v>
      </c>
    </row>
    <row r="176" spans="1:14" x14ac:dyDescent="0.2">
      <c r="A176" t="s">
        <v>263</v>
      </c>
      <c r="B176">
        <v>723230</v>
      </c>
      <c r="C176">
        <v>28317</v>
      </c>
      <c r="D176">
        <v>119875156</v>
      </c>
      <c r="E176">
        <v>225.94579999999999</v>
      </c>
      <c r="F176">
        <v>4.9287999999999998</v>
      </c>
      <c r="G176">
        <v>4584.1679999999997</v>
      </c>
      <c r="K176" t="s">
        <v>770</v>
      </c>
      <c r="L176">
        <v>0.86144895837030155</v>
      </c>
      <c r="M176">
        <v>1.0658911778077387E-2</v>
      </c>
      <c r="N176">
        <v>0.95558954556404052</v>
      </c>
    </row>
    <row r="177" spans="1:14" x14ac:dyDescent="0.2">
      <c r="A177" t="s">
        <v>264</v>
      </c>
      <c r="B177">
        <v>733003</v>
      </c>
      <c r="C177">
        <v>54934</v>
      </c>
      <c r="D177">
        <v>228119952</v>
      </c>
      <c r="E177">
        <v>215.0986</v>
      </c>
      <c r="F177">
        <v>5.0205000000000002</v>
      </c>
      <c r="G177">
        <v>4284.3971000000001</v>
      </c>
      <c r="K177" t="s">
        <v>771</v>
      </c>
      <c r="L177">
        <v>0.85549878689101</v>
      </c>
      <c r="M177">
        <v>0.15239900001610254</v>
      </c>
      <c r="N177">
        <v>0.80486994799903</v>
      </c>
    </row>
    <row r="178" spans="1:14" x14ac:dyDescent="0.2">
      <c r="A178" t="s">
        <v>265</v>
      </c>
      <c r="B178">
        <v>737262</v>
      </c>
      <c r="C178">
        <v>57809</v>
      </c>
      <c r="D178">
        <v>241622019</v>
      </c>
      <c r="E178">
        <v>243.62100000000001</v>
      </c>
      <c r="F178">
        <v>5.8022</v>
      </c>
      <c r="G178">
        <v>4198.7564000000002</v>
      </c>
      <c r="K178" t="s">
        <v>772</v>
      </c>
      <c r="L178">
        <v>0.85374598581382655</v>
      </c>
      <c r="M178">
        <v>0.83870768357926884</v>
      </c>
      <c r="N178">
        <v>0.87556625875945426</v>
      </c>
    </row>
    <row r="179" spans="1:14" x14ac:dyDescent="0.2">
      <c r="A179" t="s">
        <v>266</v>
      </c>
      <c r="B179">
        <v>746395</v>
      </c>
      <c r="C179">
        <v>39451</v>
      </c>
      <c r="D179">
        <v>134548569</v>
      </c>
      <c r="E179">
        <v>246.32409999999999</v>
      </c>
      <c r="F179">
        <v>6.1401000000000003</v>
      </c>
      <c r="G179">
        <v>4011.7538</v>
      </c>
      <c r="K179" t="s">
        <v>773</v>
      </c>
      <c r="L179">
        <v>0.68770035790443129</v>
      </c>
      <c r="M179">
        <v>0.44599229278106722</v>
      </c>
      <c r="N179">
        <v>0.86336021508553429</v>
      </c>
    </row>
    <row r="180" spans="1:14" x14ac:dyDescent="0.2">
      <c r="A180" t="s">
        <v>267</v>
      </c>
      <c r="B180">
        <v>756662</v>
      </c>
      <c r="C180">
        <v>32328</v>
      </c>
      <c r="D180">
        <v>118899140</v>
      </c>
      <c r="E180">
        <v>243.22620000000001</v>
      </c>
      <c r="F180">
        <v>6.2058999999999997</v>
      </c>
      <c r="G180">
        <v>3919.2599</v>
      </c>
      <c r="K180" t="s">
        <v>774</v>
      </c>
      <c r="L180">
        <v>0.51103742510014871</v>
      </c>
      <c r="M180">
        <v>0.78167717352670973</v>
      </c>
      <c r="N180">
        <v>0.89227921449219116</v>
      </c>
    </row>
    <row r="181" spans="1:14" x14ac:dyDescent="0.2">
      <c r="A181" t="s">
        <v>268</v>
      </c>
      <c r="B181">
        <v>763877</v>
      </c>
      <c r="C181">
        <v>27285</v>
      </c>
      <c r="D181">
        <v>114229713</v>
      </c>
      <c r="E181">
        <v>202.81610000000001</v>
      </c>
      <c r="F181">
        <v>5.2218</v>
      </c>
      <c r="G181">
        <v>3884.03</v>
      </c>
      <c r="K181" t="s">
        <v>775</v>
      </c>
      <c r="L181">
        <v>0.63548791775087621</v>
      </c>
      <c r="M181">
        <v>0.6172415663769385</v>
      </c>
      <c r="N181">
        <v>0.40516889204252793</v>
      </c>
    </row>
    <row r="182" spans="1:14" x14ac:dyDescent="0.2">
      <c r="A182" t="s">
        <v>269</v>
      </c>
      <c r="B182">
        <v>765862</v>
      </c>
      <c r="C182">
        <v>28320</v>
      </c>
      <c r="D182">
        <v>123863995</v>
      </c>
      <c r="E182">
        <v>162.0753</v>
      </c>
      <c r="F182">
        <v>4.2001999999999997</v>
      </c>
      <c r="G182">
        <v>3858.7375000000002</v>
      </c>
      <c r="K182" t="s">
        <v>776</v>
      </c>
      <c r="L182">
        <v>0.96241170830352551</v>
      </c>
      <c r="M182">
        <v>0.9366418777875759</v>
      </c>
      <c r="N182">
        <v>5.4501949711471744E-2</v>
      </c>
    </row>
    <row r="183" spans="1:14" x14ac:dyDescent="0.2">
      <c r="A183" t="s">
        <v>270</v>
      </c>
      <c r="B183">
        <v>769796</v>
      </c>
      <c r="C183">
        <v>25346</v>
      </c>
      <c r="D183">
        <v>119010666</v>
      </c>
      <c r="E183">
        <v>155.75030000000001</v>
      </c>
      <c r="F183">
        <v>3.7065000000000001</v>
      </c>
      <c r="G183">
        <v>4202.0455000000002</v>
      </c>
      <c r="K183" t="s">
        <v>777</v>
      </c>
      <c r="L183">
        <v>0.5904990286861419</v>
      </c>
      <c r="M183">
        <v>0.79063444241874237</v>
      </c>
      <c r="N183">
        <v>0.12911804259969981</v>
      </c>
    </row>
    <row r="184" spans="1:14" x14ac:dyDescent="0.2">
      <c r="A184" t="s">
        <v>271</v>
      </c>
      <c r="B184">
        <v>770189</v>
      </c>
      <c r="C184">
        <v>27828</v>
      </c>
      <c r="D184">
        <v>125189919</v>
      </c>
      <c r="E184">
        <v>157.11320000000001</v>
      </c>
      <c r="F184">
        <v>3.5436000000000001</v>
      </c>
      <c r="G184">
        <v>4433.7076999999999</v>
      </c>
      <c r="K184" t="s">
        <v>778</v>
      </c>
      <c r="L184">
        <v>0.32043593732382902</v>
      </c>
      <c r="M184">
        <v>0.51918933264589406</v>
      </c>
      <c r="N184">
        <v>6.441549973911713E-2</v>
      </c>
    </row>
    <row r="185" spans="1:14" x14ac:dyDescent="0.2">
      <c r="A185" t="s">
        <v>272</v>
      </c>
      <c r="B185">
        <v>785496</v>
      </c>
      <c r="C185">
        <v>26199</v>
      </c>
      <c r="D185">
        <v>128685592</v>
      </c>
      <c r="E185">
        <v>160.69069999999999</v>
      </c>
      <c r="F185">
        <v>3.4836999999999998</v>
      </c>
      <c r="G185">
        <v>4612.6504999999997</v>
      </c>
      <c r="K185" t="s">
        <v>779</v>
      </c>
      <c r="L185">
        <v>6.7653373800346918E-3</v>
      </c>
      <c r="M185">
        <v>0.1967960871366119</v>
      </c>
      <c r="N185">
        <v>0.38979697600905006</v>
      </c>
    </row>
    <row r="186" spans="1:14" x14ac:dyDescent="0.2">
      <c r="A186" t="s">
        <v>273</v>
      </c>
      <c r="B186">
        <v>781444</v>
      </c>
      <c r="C186">
        <v>24653</v>
      </c>
      <c r="D186">
        <v>127167990</v>
      </c>
      <c r="E186">
        <v>160.94829999999999</v>
      </c>
      <c r="F186">
        <v>3.3481999999999998</v>
      </c>
      <c r="G186">
        <v>4807.0114000000003</v>
      </c>
      <c r="K186" t="s">
        <v>780</v>
      </c>
      <c r="L186">
        <v>0.8542012713630347</v>
      </c>
      <c r="M186">
        <v>0.76598069325534823</v>
      </c>
      <c r="N186">
        <v>0.89420848256251506</v>
      </c>
    </row>
    <row r="187" spans="1:14" x14ac:dyDescent="0.2">
      <c r="A187" t="s">
        <v>274</v>
      </c>
      <c r="B187">
        <v>778344</v>
      </c>
      <c r="C187">
        <v>23683</v>
      </c>
      <c r="D187">
        <v>115272315</v>
      </c>
      <c r="E187">
        <v>159.30670000000001</v>
      </c>
      <c r="F187">
        <v>3.2856000000000001</v>
      </c>
      <c r="G187">
        <v>4848.5861000000004</v>
      </c>
      <c r="K187" t="s">
        <v>781</v>
      </c>
      <c r="L187">
        <v>4.7790390339719956E-2</v>
      </c>
      <c r="M187">
        <v>4.6829777367876371E-2</v>
      </c>
      <c r="N187">
        <v>0.11817615252998949</v>
      </c>
    </row>
    <row r="188" spans="1:14" x14ac:dyDescent="0.2">
      <c r="A188" t="s">
        <v>275</v>
      </c>
      <c r="B188">
        <v>781150</v>
      </c>
      <c r="C188">
        <v>28525</v>
      </c>
      <c r="D188">
        <v>129754922</v>
      </c>
      <c r="E188">
        <v>160.20830000000001</v>
      </c>
      <c r="F188">
        <v>3.2964000000000002</v>
      </c>
      <c r="G188">
        <v>4860.0895</v>
      </c>
      <c r="K188" t="s">
        <v>782</v>
      </c>
      <c r="L188">
        <v>0.28895401443316981</v>
      </c>
      <c r="M188">
        <v>0.15201907077164203</v>
      </c>
      <c r="N188">
        <v>0.43623331923893349</v>
      </c>
    </row>
    <row r="189" spans="1:14" x14ac:dyDescent="0.2">
      <c r="A189" t="s">
        <v>276</v>
      </c>
      <c r="B189">
        <v>782468</v>
      </c>
      <c r="C189">
        <v>27520</v>
      </c>
      <c r="D189">
        <v>139734441</v>
      </c>
      <c r="E189">
        <v>163.90110000000001</v>
      </c>
      <c r="F189">
        <v>3.3418999999999999</v>
      </c>
      <c r="G189">
        <v>4904.4335000000001</v>
      </c>
      <c r="K189" t="s">
        <v>783</v>
      </c>
      <c r="L189">
        <v>0.33854175954727106</v>
      </c>
      <c r="M189">
        <v>9.6055803933312048E-2</v>
      </c>
      <c r="N189">
        <v>0.47292741522518078</v>
      </c>
    </row>
    <row r="190" spans="1:14" x14ac:dyDescent="0.2">
      <c r="A190" t="s">
        <v>277</v>
      </c>
      <c r="B190">
        <v>777454</v>
      </c>
      <c r="C190">
        <v>28561</v>
      </c>
      <c r="D190">
        <v>156838203</v>
      </c>
      <c r="E190">
        <v>173.62219999999999</v>
      </c>
      <c r="F190">
        <v>3.4714999999999998</v>
      </c>
      <c r="G190">
        <v>5001.4303</v>
      </c>
      <c r="K190" t="s">
        <v>784</v>
      </c>
      <c r="L190">
        <v>0.58692829481626618</v>
      </c>
      <c r="M190">
        <v>0.99005315808873073</v>
      </c>
      <c r="N190">
        <v>0.98964758916577045</v>
      </c>
    </row>
    <row r="191" spans="1:14" x14ac:dyDescent="0.2">
      <c r="A191" t="s">
        <v>278</v>
      </c>
      <c r="B191">
        <v>76</v>
      </c>
      <c r="C191">
        <v>1</v>
      </c>
      <c r="D191">
        <v>3232</v>
      </c>
      <c r="E191">
        <v>42.526299999999999</v>
      </c>
      <c r="F191">
        <v>1.3158000000000001</v>
      </c>
      <c r="G191">
        <v>3232</v>
      </c>
      <c r="K191" t="s">
        <v>785</v>
      </c>
      <c r="L191">
        <v>0.11318977362884583</v>
      </c>
      <c r="M191">
        <v>0.29765076770941507</v>
      </c>
      <c r="N191">
        <v>0.21333225655259166</v>
      </c>
    </row>
    <row r="192" spans="1:14" x14ac:dyDescent="0.2">
      <c r="A192" t="s">
        <v>279</v>
      </c>
      <c r="B192">
        <v>73</v>
      </c>
      <c r="C192">
        <v>1</v>
      </c>
      <c r="D192">
        <v>5241</v>
      </c>
      <c r="E192">
        <v>56.8658</v>
      </c>
      <c r="F192">
        <v>1.3423</v>
      </c>
      <c r="G192">
        <v>4236.5</v>
      </c>
      <c r="K192" t="s">
        <v>786</v>
      </c>
      <c r="L192">
        <v>0.58585344519922089</v>
      </c>
      <c r="M192">
        <v>0.39750459108832614</v>
      </c>
      <c r="N192">
        <v>2.8111143102755275E-5</v>
      </c>
    </row>
    <row r="193" spans="1:14" x14ac:dyDescent="0.2">
      <c r="A193" t="s">
        <v>280</v>
      </c>
      <c r="B193">
        <v>70</v>
      </c>
      <c r="C193">
        <v>9</v>
      </c>
      <c r="D193">
        <v>19986</v>
      </c>
      <c r="E193">
        <v>129.94980000000001</v>
      </c>
      <c r="F193">
        <v>5.0228000000000002</v>
      </c>
      <c r="G193">
        <v>2587.1817999999998</v>
      </c>
      <c r="K193" t="s">
        <v>787</v>
      </c>
      <c r="L193">
        <v>8.129584005575928E-2</v>
      </c>
      <c r="M193">
        <v>8.4957668814273343E-2</v>
      </c>
      <c r="N193">
        <v>3.5764464537968443E-2</v>
      </c>
    </row>
    <row r="194" spans="1:14" x14ac:dyDescent="0.2">
      <c r="A194" t="s">
        <v>281</v>
      </c>
      <c r="B194">
        <v>70</v>
      </c>
      <c r="C194">
        <v>0</v>
      </c>
      <c r="D194">
        <v>0</v>
      </c>
      <c r="E194">
        <v>98.474000000000004</v>
      </c>
      <c r="F194">
        <v>3.8062</v>
      </c>
      <c r="G194">
        <v>2587.1817999999998</v>
      </c>
      <c r="K194" t="s">
        <v>788</v>
      </c>
      <c r="L194">
        <v>5.9825545985256134E-2</v>
      </c>
      <c r="M194">
        <v>-3.2371123001003504E-2</v>
      </c>
      <c r="N194">
        <v>9.2095755876324195E-2</v>
      </c>
    </row>
    <row r="195" spans="1:14" x14ac:dyDescent="0.2">
      <c r="A195" t="s">
        <v>282</v>
      </c>
      <c r="B195">
        <v>68</v>
      </c>
      <c r="C195">
        <v>2</v>
      </c>
      <c r="D195">
        <v>5593</v>
      </c>
      <c r="E195">
        <v>109.6797</v>
      </c>
      <c r="F195">
        <v>4.2705000000000002</v>
      </c>
      <c r="G195">
        <v>2568.3332999999998</v>
      </c>
      <c r="K195" t="s">
        <v>789</v>
      </c>
      <c r="L195">
        <v>3.7259595897781377E-2</v>
      </c>
      <c r="M195">
        <v>-6.6195676143649421E-2</v>
      </c>
      <c r="N195">
        <v>0.1029351202866569</v>
      </c>
    </row>
    <row r="196" spans="1:14" x14ac:dyDescent="0.2">
      <c r="A196" t="s">
        <v>283</v>
      </c>
      <c r="B196">
        <v>66</v>
      </c>
      <c r="C196">
        <v>1</v>
      </c>
      <c r="D196">
        <v>629</v>
      </c>
      <c r="E196">
        <v>95.649600000000007</v>
      </c>
      <c r="F196">
        <v>4.3795999999999999</v>
      </c>
      <c r="G196">
        <v>2184</v>
      </c>
      <c r="K196" t="s">
        <v>790</v>
      </c>
      <c r="L196">
        <v>9.4554732235089936E-2</v>
      </c>
      <c r="M196">
        <v>-2.2928262255155632E-3</v>
      </c>
      <c r="N196">
        <v>9.9477088138734349E-2</v>
      </c>
    </row>
    <row r="197" spans="1:14" x14ac:dyDescent="0.2">
      <c r="A197" t="s">
        <v>284</v>
      </c>
      <c r="B197">
        <v>64</v>
      </c>
      <c r="C197">
        <v>3</v>
      </c>
      <c r="D197">
        <v>2201</v>
      </c>
      <c r="E197">
        <v>31.429099999999998</v>
      </c>
      <c r="F197">
        <v>2.2387999999999999</v>
      </c>
      <c r="G197">
        <v>1403.8333</v>
      </c>
      <c r="K197" t="s">
        <v>791</v>
      </c>
      <c r="L197">
        <v>9.1925302645492049E-2</v>
      </c>
      <c r="M197">
        <v>-4.2654007958740098E-3</v>
      </c>
      <c r="N197">
        <v>9.6809811775740814E-2</v>
      </c>
    </row>
    <row r="198" spans="1:14" x14ac:dyDescent="0.2">
      <c r="A198" t="s">
        <v>285</v>
      </c>
      <c r="B198">
        <v>69</v>
      </c>
      <c r="C198">
        <v>2</v>
      </c>
      <c r="D198">
        <v>1894</v>
      </c>
      <c r="E198">
        <v>38.6404</v>
      </c>
      <c r="F198">
        <v>2.9963000000000002</v>
      </c>
      <c r="G198">
        <v>1289.625</v>
      </c>
      <c r="K198" t="s">
        <v>792</v>
      </c>
      <c r="L198">
        <v>0.10076578291138426</v>
      </c>
      <c r="M198">
        <v>-2.9631010642429886E-2</v>
      </c>
      <c r="N198">
        <v>0.12947958950742117</v>
      </c>
    </row>
    <row r="199" spans="1:14" x14ac:dyDescent="0.2">
      <c r="A199" t="s">
        <v>286</v>
      </c>
      <c r="B199">
        <v>78</v>
      </c>
      <c r="C199">
        <v>3</v>
      </c>
      <c r="D199">
        <v>16026</v>
      </c>
      <c r="E199">
        <v>74.909700000000001</v>
      </c>
      <c r="F199">
        <v>3.2490999999999999</v>
      </c>
      <c r="G199">
        <v>2305.5556000000001</v>
      </c>
      <c r="K199" t="s">
        <v>793</v>
      </c>
      <c r="L199">
        <v>9.0782022111527888E-2</v>
      </c>
      <c r="M199">
        <v>-8.0648008869868545E-2</v>
      </c>
      <c r="N199">
        <v>0.1701663903562429</v>
      </c>
    </row>
    <row r="200" spans="1:14" x14ac:dyDescent="0.2">
      <c r="A200" t="s">
        <v>287</v>
      </c>
      <c r="B200">
        <v>76</v>
      </c>
      <c r="C200">
        <v>0</v>
      </c>
      <c r="D200">
        <v>0</v>
      </c>
      <c r="E200">
        <v>70.108000000000004</v>
      </c>
      <c r="F200">
        <v>2.7875000000000001</v>
      </c>
      <c r="G200">
        <v>2515.125</v>
      </c>
      <c r="K200" t="s">
        <v>794</v>
      </c>
      <c r="L200">
        <v>0.12266599649120047</v>
      </c>
      <c r="M200">
        <v>-3.013143438967851E-2</v>
      </c>
      <c r="N200">
        <v>0.15619276948241309</v>
      </c>
    </row>
    <row r="201" spans="1:14" x14ac:dyDescent="0.2">
      <c r="A201" t="s">
        <v>288</v>
      </c>
      <c r="B201">
        <v>81</v>
      </c>
      <c r="C201">
        <v>14</v>
      </c>
      <c r="D201">
        <v>104342</v>
      </c>
      <c r="E201">
        <v>402.17759999999998</v>
      </c>
      <c r="F201">
        <v>6.25</v>
      </c>
      <c r="G201">
        <v>6434.8420999999998</v>
      </c>
      <c r="K201" t="s">
        <v>795</v>
      </c>
      <c r="L201">
        <v>0.10725922417364088</v>
      </c>
      <c r="M201">
        <v>-1.2403713855806631E-2</v>
      </c>
      <c r="N201">
        <v>0.1227863182948797</v>
      </c>
    </row>
    <row r="202" spans="1:14" x14ac:dyDescent="0.2">
      <c r="A202" t="s">
        <v>289</v>
      </c>
      <c r="B202">
        <v>89</v>
      </c>
      <c r="C202">
        <v>1</v>
      </c>
      <c r="D202">
        <v>12011</v>
      </c>
      <c r="E202">
        <v>408.5772</v>
      </c>
      <c r="F202">
        <v>5.5556000000000001</v>
      </c>
      <c r="G202">
        <v>7354.3888999999999</v>
      </c>
      <c r="K202" t="s">
        <v>796</v>
      </c>
      <c r="L202">
        <v>0.12307789504729143</v>
      </c>
      <c r="M202">
        <v>4.5120405576679436E-2</v>
      </c>
      <c r="N202">
        <v>7.7882163469609023E-2</v>
      </c>
    </row>
    <row r="203" spans="1:14" x14ac:dyDescent="0.2">
      <c r="A203" t="s">
        <v>290</v>
      </c>
      <c r="B203">
        <v>83</v>
      </c>
      <c r="C203">
        <v>2</v>
      </c>
      <c r="D203">
        <v>5466</v>
      </c>
      <c r="E203">
        <v>370.27050000000003</v>
      </c>
      <c r="F203">
        <v>5.1672000000000002</v>
      </c>
      <c r="G203">
        <v>7165.8235000000004</v>
      </c>
      <c r="K203" t="s">
        <v>797</v>
      </c>
      <c r="L203">
        <v>0.12568848664854462</v>
      </c>
      <c r="M203">
        <v>3.79607965796981E-2</v>
      </c>
      <c r="N203">
        <v>8.7895208503085687E-2</v>
      </c>
    </row>
    <row r="204" spans="1:14" x14ac:dyDescent="0.2">
      <c r="A204" t="s">
        <v>291</v>
      </c>
      <c r="B204">
        <v>84</v>
      </c>
      <c r="C204">
        <v>1</v>
      </c>
      <c r="D204">
        <v>3567</v>
      </c>
      <c r="E204">
        <v>372.06529999999998</v>
      </c>
      <c r="F204">
        <v>5.3411999999999997</v>
      </c>
      <c r="G204">
        <v>6965.8888999999999</v>
      </c>
      <c r="K204" t="s">
        <v>798</v>
      </c>
      <c r="L204">
        <v>0.1274829861939088</v>
      </c>
      <c r="M204">
        <v>4.0833351309721204E-2</v>
      </c>
      <c r="N204">
        <v>8.6786592797060191E-2</v>
      </c>
    </row>
    <row r="205" spans="1:14" x14ac:dyDescent="0.2">
      <c r="A205" t="s">
        <v>292</v>
      </c>
      <c r="B205">
        <v>87</v>
      </c>
      <c r="C205">
        <v>3</v>
      </c>
      <c r="D205">
        <v>14666</v>
      </c>
      <c r="E205">
        <v>104.1108</v>
      </c>
      <c r="F205">
        <v>2.0407999999999999</v>
      </c>
      <c r="G205">
        <v>5101.4286000000002</v>
      </c>
      <c r="K205" t="s">
        <v>799</v>
      </c>
      <c r="L205">
        <v>0.11114754380257635</v>
      </c>
      <c r="M205">
        <v>2.7326624152613839E-2</v>
      </c>
      <c r="N205">
        <v>8.3065963131448303E-2</v>
      </c>
    </row>
    <row r="206" spans="1:14" x14ac:dyDescent="0.2">
      <c r="A206" t="s">
        <v>293</v>
      </c>
      <c r="B206">
        <v>94</v>
      </c>
      <c r="C206">
        <v>3</v>
      </c>
      <c r="D206">
        <v>5814</v>
      </c>
      <c r="E206">
        <v>84.807500000000005</v>
      </c>
      <c r="F206">
        <v>2.5861999999999998</v>
      </c>
      <c r="G206">
        <v>3279.2222000000002</v>
      </c>
      <c r="K206" t="s">
        <v>800</v>
      </c>
      <c r="L206">
        <v>4.5296721299536831E-2</v>
      </c>
      <c r="M206">
        <v>-6.1209997883797142E-2</v>
      </c>
      <c r="N206">
        <v>0.1063698550494927</v>
      </c>
    </row>
    <row r="207" spans="1:14" x14ac:dyDescent="0.2">
      <c r="A207" t="s">
        <v>294</v>
      </c>
      <c r="B207">
        <v>93</v>
      </c>
      <c r="C207">
        <v>1</v>
      </c>
      <c r="D207">
        <v>21132</v>
      </c>
      <c r="E207">
        <v>126.1983</v>
      </c>
      <c r="F207">
        <v>2.2345999999999999</v>
      </c>
      <c r="G207">
        <v>5647.375</v>
      </c>
      <c r="K207" t="s">
        <v>801</v>
      </c>
      <c r="L207">
        <v>9.7046036845632191E-2</v>
      </c>
      <c r="M207">
        <v>-3.4787403295862655E-2</v>
      </c>
      <c r="N207">
        <v>0.13294456690506015</v>
      </c>
    </row>
    <row r="208" spans="1:14" x14ac:dyDescent="0.2">
      <c r="A208" t="s">
        <v>295</v>
      </c>
      <c r="B208">
        <v>93</v>
      </c>
      <c r="C208">
        <v>0</v>
      </c>
      <c r="D208">
        <v>0</v>
      </c>
      <c r="E208">
        <v>113.38420000000001</v>
      </c>
      <c r="F208">
        <v>1.9074</v>
      </c>
      <c r="G208">
        <v>5944.5713999999998</v>
      </c>
      <c r="K208" t="s">
        <v>802</v>
      </c>
      <c r="L208">
        <v>6.0118994371075908E-2</v>
      </c>
      <c r="M208">
        <v>2.1307167625466512E-3</v>
      </c>
      <c r="N208">
        <v>5.9098879803534281E-2</v>
      </c>
    </row>
    <row r="209" spans="1:14" x14ac:dyDescent="0.2">
      <c r="A209" t="s">
        <v>296</v>
      </c>
      <c r="B209">
        <v>89</v>
      </c>
      <c r="C209">
        <v>1</v>
      </c>
      <c r="D209">
        <v>2377</v>
      </c>
      <c r="E209">
        <v>79.466099999999997</v>
      </c>
      <c r="F209">
        <v>1.355</v>
      </c>
      <c r="G209">
        <v>5864.6</v>
      </c>
      <c r="K209" t="s">
        <v>803</v>
      </c>
      <c r="L209">
        <v>3.9966048552616262E-2</v>
      </c>
      <c r="M209">
        <v>4.5025760695822708E-3</v>
      </c>
      <c r="N209">
        <v>3.621783410923201E-2</v>
      </c>
    </row>
    <row r="210" spans="1:14" x14ac:dyDescent="0.2">
      <c r="A210" t="s">
        <v>297</v>
      </c>
      <c r="B210">
        <v>85</v>
      </c>
      <c r="C210">
        <v>1</v>
      </c>
      <c r="D210">
        <v>2350</v>
      </c>
      <c r="E210">
        <v>71.830600000000004</v>
      </c>
      <c r="F210">
        <v>0.83330000000000004</v>
      </c>
      <c r="G210">
        <v>8619.6666999999998</v>
      </c>
      <c r="K210" t="s">
        <v>804</v>
      </c>
      <c r="L210">
        <v>-1.6157845046755437E-2</v>
      </c>
      <c r="M210">
        <v>-9.0654032161220661E-3</v>
      </c>
      <c r="N210">
        <v>-7.0447965750400571E-3</v>
      </c>
    </row>
    <row r="211" spans="1:14" x14ac:dyDescent="0.2">
      <c r="A211" t="s">
        <v>298</v>
      </c>
      <c r="B211">
        <v>82</v>
      </c>
      <c r="C211">
        <v>1</v>
      </c>
      <c r="D211">
        <v>12910</v>
      </c>
      <c r="E211">
        <v>50.535800000000002</v>
      </c>
      <c r="F211">
        <v>0.85960000000000003</v>
      </c>
      <c r="G211">
        <v>5879</v>
      </c>
      <c r="K211" t="s">
        <v>805</v>
      </c>
      <c r="L211">
        <v>-1.6138586079178195E-2</v>
      </c>
      <c r="M211">
        <v>-4.8085883681236181E-2</v>
      </c>
      <c r="N211">
        <v>3.1554028010737756E-2</v>
      </c>
    </row>
    <row r="212" spans="1:14" x14ac:dyDescent="0.2">
      <c r="A212" t="s">
        <v>299</v>
      </c>
      <c r="B212">
        <v>557</v>
      </c>
      <c r="C212">
        <v>32</v>
      </c>
      <c r="D212">
        <v>74527</v>
      </c>
      <c r="E212">
        <v>133.80070000000001</v>
      </c>
      <c r="F212">
        <v>5.7450999999999999</v>
      </c>
      <c r="G212">
        <v>2328.9688000000001</v>
      </c>
      <c r="K212" t="s">
        <v>806</v>
      </c>
      <c r="L212">
        <v>-5.8028084895310863E-3</v>
      </c>
      <c r="M212">
        <v>-4.0812043685995912E-2</v>
      </c>
      <c r="N212">
        <v>3.4912178810188342E-2</v>
      </c>
    </row>
    <row r="213" spans="1:14" x14ac:dyDescent="0.2">
      <c r="A213" t="s">
        <v>300</v>
      </c>
      <c r="B213">
        <v>535</v>
      </c>
      <c r="C213">
        <v>37</v>
      </c>
      <c r="D213">
        <v>87968</v>
      </c>
      <c r="E213">
        <v>148.8049</v>
      </c>
      <c r="F213">
        <v>6.3186999999999998</v>
      </c>
      <c r="G213">
        <v>2355</v>
      </c>
      <c r="K213" t="s">
        <v>807</v>
      </c>
      <c r="L213">
        <v>4.211976172337286E-3</v>
      </c>
      <c r="M213">
        <v>-2.7113336985363713E-2</v>
      </c>
      <c r="N213">
        <v>3.1682150817260876E-2</v>
      </c>
    </row>
    <row r="214" spans="1:14" x14ac:dyDescent="0.2">
      <c r="A214" t="s">
        <v>301</v>
      </c>
      <c r="B214">
        <v>517</v>
      </c>
      <c r="C214">
        <v>26</v>
      </c>
      <c r="D214">
        <v>93765</v>
      </c>
      <c r="E214">
        <v>159.26660000000001</v>
      </c>
      <c r="F214">
        <v>5.9043000000000001</v>
      </c>
      <c r="G214">
        <v>2697.4737</v>
      </c>
      <c r="K214" t="s">
        <v>808</v>
      </c>
      <c r="L214">
        <v>7.258696552921548E-2</v>
      </c>
      <c r="M214">
        <v>1.0821855803427054E-2</v>
      </c>
      <c r="N214">
        <v>6.1686679190541271E-2</v>
      </c>
    </row>
    <row r="215" spans="1:14" x14ac:dyDescent="0.2">
      <c r="A215" t="s">
        <v>302</v>
      </c>
      <c r="B215">
        <v>496</v>
      </c>
      <c r="C215">
        <v>19</v>
      </c>
      <c r="D215">
        <v>238234</v>
      </c>
      <c r="E215">
        <v>234.91399999999999</v>
      </c>
      <c r="F215">
        <v>5.4157000000000002</v>
      </c>
      <c r="G215">
        <v>4337.6666999999998</v>
      </c>
      <c r="K215" t="s">
        <v>809</v>
      </c>
      <c r="L215">
        <v>4.2431806244598816E-2</v>
      </c>
      <c r="M215">
        <v>-3.7328808777784741E-3</v>
      </c>
      <c r="N215">
        <v>4.6208911405512559E-2</v>
      </c>
    </row>
    <row r="216" spans="1:14" x14ac:dyDescent="0.2">
      <c r="A216" t="s">
        <v>303</v>
      </c>
      <c r="B216">
        <v>486</v>
      </c>
      <c r="C216">
        <v>40</v>
      </c>
      <c r="D216">
        <v>147726</v>
      </c>
      <c r="E216">
        <v>279.10180000000003</v>
      </c>
      <c r="F216">
        <v>5.9980000000000002</v>
      </c>
      <c r="G216">
        <v>4653.2213000000002</v>
      </c>
      <c r="K216" t="s">
        <v>810</v>
      </c>
      <c r="L216">
        <v>4.0305098200305867E-2</v>
      </c>
      <c r="M216">
        <v>5.7448858473557263E-3</v>
      </c>
      <c r="N216">
        <v>3.4650431246324741E-2</v>
      </c>
    </row>
    <row r="217" spans="1:14" x14ac:dyDescent="0.2">
      <c r="A217" t="s">
        <v>304</v>
      </c>
      <c r="B217">
        <v>461</v>
      </c>
      <c r="C217">
        <v>23</v>
      </c>
      <c r="D217">
        <v>66337</v>
      </c>
      <c r="E217">
        <v>278.60309999999998</v>
      </c>
      <c r="F217">
        <v>5.5102000000000002</v>
      </c>
      <c r="G217">
        <v>5056.1296000000002</v>
      </c>
      <c r="K217" t="s">
        <v>811</v>
      </c>
      <c r="L217">
        <v>3.3954444657683783E-2</v>
      </c>
      <c r="M217">
        <v>4.4420345857081045E-3</v>
      </c>
      <c r="N217">
        <v>2.9534345705589406E-2</v>
      </c>
    </row>
    <row r="218" spans="1:14" x14ac:dyDescent="0.2">
      <c r="A218" t="s">
        <v>305</v>
      </c>
      <c r="B218">
        <v>443</v>
      </c>
      <c r="C218">
        <v>19</v>
      </c>
      <c r="D218">
        <v>50962</v>
      </c>
      <c r="E218">
        <v>266.83929999999998</v>
      </c>
      <c r="F218">
        <v>5.3552</v>
      </c>
      <c r="G218">
        <v>4982.7623999999996</v>
      </c>
      <c r="K218" t="s">
        <v>812</v>
      </c>
      <c r="L218">
        <v>7.1571910437739181E-2</v>
      </c>
      <c r="M218">
        <v>-1.8507032731227571E-2</v>
      </c>
      <c r="N218">
        <v>9.000420944269627E-2</v>
      </c>
    </row>
    <row r="219" spans="1:14" x14ac:dyDescent="0.2">
      <c r="A219" t="s">
        <v>306</v>
      </c>
      <c r="B219">
        <v>416</v>
      </c>
      <c r="C219">
        <v>14</v>
      </c>
      <c r="D219">
        <v>190948</v>
      </c>
      <c r="E219">
        <v>252.47669999999999</v>
      </c>
      <c r="F219">
        <v>5.3155999999999999</v>
      </c>
      <c r="G219">
        <v>4749.7187999999996</v>
      </c>
      <c r="K219" t="s">
        <v>813</v>
      </c>
      <c r="L219">
        <v>9.564004874160241E-2</v>
      </c>
      <c r="M219">
        <v>6.5221702374569845E-3</v>
      </c>
      <c r="N219">
        <v>9.0204966409476367E-2</v>
      </c>
    </row>
    <row r="220" spans="1:14" x14ac:dyDescent="0.2">
      <c r="A220" t="s">
        <v>307</v>
      </c>
      <c r="B220">
        <v>395</v>
      </c>
      <c r="C220">
        <v>30</v>
      </c>
      <c r="D220">
        <v>90586</v>
      </c>
      <c r="E220">
        <v>232.5557</v>
      </c>
      <c r="F220">
        <v>5.0145999999999997</v>
      </c>
      <c r="G220">
        <v>4637.5929999999998</v>
      </c>
      <c r="K220" t="s">
        <v>814</v>
      </c>
      <c r="L220">
        <v>0.14726761017005954</v>
      </c>
      <c r="M220">
        <v>3.611651773900236E-2</v>
      </c>
      <c r="N220">
        <v>0.11389053097143502</v>
      </c>
    </row>
    <row r="221" spans="1:14" x14ac:dyDescent="0.2">
      <c r="A221" t="s">
        <v>308</v>
      </c>
      <c r="B221">
        <v>371</v>
      </c>
      <c r="C221">
        <v>23</v>
      </c>
      <c r="D221">
        <v>95293</v>
      </c>
      <c r="E221">
        <v>263.25479999999999</v>
      </c>
      <c r="F221">
        <v>5.2923</v>
      </c>
      <c r="G221">
        <v>4974.2906999999996</v>
      </c>
      <c r="K221" t="s">
        <v>815</v>
      </c>
      <c r="L221">
        <v>0.13791679782873212</v>
      </c>
      <c r="M221">
        <v>3.3225129585567698E-2</v>
      </c>
      <c r="N221">
        <v>0.1055446095407509</v>
      </c>
    </row>
    <row r="222" spans="1:14" x14ac:dyDescent="0.2">
      <c r="A222" t="s">
        <v>309</v>
      </c>
      <c r="B222">
        <v>355</v>
      </c>
      <c r="C222">
        <v>9</v>
      </c>
      <c r="D222">
        <v>26291</v>
      </c>
      <c r="E222">
        <v>262.27589999999998</v>
      </c>
      <c r="F222">
        <v>4.9447000000000001</v>
      </c>
      <c r="G222">
        <v>5304.1841999999997</v>
      </c>
      <c r="K222" t="s">
        <v>816</v>
      </c>
      <c r="L222">
        <v>3.4466093542239888E-2</v>
      </c>
      <c r="M222">
        <v>-8.5750687926420127E-2</v>
      </c>
      <c r="N222">
        <v>0.11867121526409273</v>
      </c>
    </row>
    <row r="223" spans="1:14" x14ac:dyDescent="0.2">
      <c r="A223" t="s">
        <v>310</v>
      </c>
      <c r="B223">
        <v>336</v>
      </c>
      <c r="C223">
        <v>11</v>
      </c>
      <c r="D223">
        <v>25981</v>
      </c>
      <c r="E223">
        <v>163.453</v>
      </c>
      <c r="F223">
        <v>5.0103</v>
      </c>
      <c r="G223">
        <v>3262.3425000000002</v>
      </c>
      <c r="K223" t="s">
        <v>817</v>
      </c>
      <c r="L223">
        <v>7.5766873612395577E-2</v>
      </c>
      <c r="M223">
        <v>-8.7866364762794302E-2</v>
      </c>
      <c r="N223">
        <v>0.16435586699269947</v>
      </c>
    </row>
    <row r="224" spans="1:14" x14ac:dyDescent="0.2">
      <c r="A224" t="s">
        <v>311</v>
      </c>
      <c r="B224">
        <v>324</v>
      </c>
      <c r="C224">
        <v>11</v>
      </c>
      <c r="D224">
        <v>49275</v>
      </c>
      <c r="E224">
        <v>142.02019999999999</v>
      </c>
      <c r="F224">
        <v>3.8961000000000001</v>
      </c>
      <c r="G224">
        <v>3645.1851999999999</v>
      </c>
      <c r="K224" t="s">
        <v>818</v>
      </c>
      <c r="L224">
        <v>0.12566791925599985</v>
      </c>
      <c r="M224">
        <v>-2.1663582741551432E-2</v>
      </c>
      <c r="N224">
        <v>0.15225882626985776</v>
      </c>
    </row>
    <row r="225" spans="1:14" x14ac:dyDescent="0.2">
      <c r="A225" t="s">
        <v>312</v>
      </c>
      <c r="B225">
        <v>308</v>
      </c>
      <c r="C225">
        <v>23</v>
      </c>
      <c r="D225">
        <v>100063</v>
      </c>
      <c r="E225">
        <v>152.38849999999999</v>
      </c>
      <c r="F225">
        <v>4.0815999999999999</v>
      </c>
      <c r="G225">
        <v>3733.5185000000001</v>
      </c>
      <c r="K225" t="s">
        <v>819</v>
      </c>
      <c r="L225">
        <v>0.11653337892769548</v>
      </c>
      <c r="M225">
        <v>1.3721605114986766E-2</v>
      </c>
      <c r="N225">
        <v>0.10671127489697496</v>
      </c>
    </row>
    <row r="226" spans="1:14" x14ac:dyDescent="0.2">
      <c r="A226" t="s">
        <v>313</v>
      </c>
      <c r="B226">
        <v>301</v>
      </c>
      <c r="C226">
        <v>13</v>
      </c>
      <c r="D226">
        <v>219789</v>
      </c>
      <c r="E226">
        <v>311.35379999999998</v>
      </c>
      <c r="F226">
        <v>4.5705</v>
      </c>
      <c r="G226">
        <v>6812.2069000000001</v>
      </c>
      <c r="K226" t="s">
        <v>820</v>
      </c>
      <c r="L226">
        <v>7.5784513056046984E-2</v>
      </c>
      <c r="M226">
        <v>1.4939198058300542E-2</v>
      </c>
      <c r="N226">
        <v>6.0492237271180367E-2</v>
      </c>
    </row>
    <row r="227" spans="1:14" x14ac:dyDescent="0.2">
      <c r="A227" t="s">
        <v>314</v>
      </c>
      <c r="B227">
        <v>312</v>
      </c>
      <c r="C227">
        <v>22</v>
      </c>
      <c r="D227">
        <v>214115</v>
      </c>
      <c r="E227">
        <v>468.46749999999997</v>
      </c>
      <c r="F227">
        <v>5.5422000000000002</v>
      </c>
      <c r="G227">
        <v>8452.7826000000005</v>
      </c>
      <c r="K227" t="s">
        <v>821</v>
      </c>
      <c r="L227">
        <v>6.4605766382604082E-2</v>
      </c>
      <c r="M227">
        <v>-2.2571236396661098E-2</v>
      </c>
      <c r="N227">
        <v>8.6658404757747234E-2</v>
      </c>
    </row>
    <row r="228" spans="1:14" x14ac:dyDescent="0.2">
      <c r="A228" t="s">
        <v>315</v>
      </c>
      <c r="B228">
        <v>298</v>
      </c>
      <c r="C228">
        <v>40</v>
      </c>
      <c r="D228">
        <v>361477</v>
      </c>
      <c r="E228">
        <v>734.57259999999997</v>
      </c>
      <c r="F228">
        <v>8.0394000000000005</v>
      </c>
      <c r="G228">
        <v>9137.1836999999996</v>
      </c>
      <c r="K228" t="s">
        <v>822</v>
      </c>
      <c r="L228">
        <v>8.7302824106052487E-2</v>
      </c>
      <c r="M228">
        <v>-1.9090119982113535E-2</v>
      </c>
      <c r="N228">
        <v>0.10629349503350473</v>
      </c>
    </row>
    <row r="229" spans="1:14" x14ac:dyDescent="0.2">
      <c r="A229" t="s">
        <v>316</v>
      </c>
      <c r="B229">
        <v>288</v>
      </c>
      <c r="C229">
        <v>12</v>
      </c>
      <c r="D229">
        <v>53383</v>
      </c>
      <c r="E229">
        <v>707.89319999999998</v>
      </c>
      <c r="F229">
        <v>7.2560000000000002</v>
      </c>
      <c r="G229">
        <v>9755.9079999999994</v>
      </c>
      <c r="K229" t="s">
        <v>823</v>
      </c>
      <c r="L229">
        <v>8.5765703148457301E-2</v>
      </c>
      <c r="M229">
        <v>-8.141082322791128E-3</v>
      </c>
      <c r="N229">
        <v>9.4605663784328581E-2</v>
      </c>
    </row>
    <row r="230" spans="1:14" x14ac:dyDescent="0.2">
      <c r="A230" t="s">
        <v>317</v>
      </c>
      <c r="B230">
        <v>280</v>
      </c>
      <c r="C230">
        <v>9</v>
      </c>
      <c r="D230">
        <v>64402</v>
      </c>
      <c r="E230">
        <v>588.60530000000006</v>
      </c>
      <c r="F230">
        <v>7.0457999999999998</v>
      </c>
      <c r="G230">
        <v>8353.9398000000001</v>
      </c>
      <c r="K230" t="s">
        <v>824</v>
      </c>
      <c r="L230">
        <v>-0.9957883576599843</v>
      </c>
      <c r="M230">
        <v>-1.183411700603394</v>
      </c>
      <c r="N230">
        <v>0.15559484532482354</v>
      </c>
    </row>
    <row r="231" spans="1:14" x14ac:dyDescent="0.2">
      <c r="A231" t="s">
        <v>318</v>
      </c>
      <c r="B231">
        <v>272</v>
      </c>
      <c r="C231">
        <v>11</v>
      </c>
      <c r="D231">
        <v>115181</v>
      </c>
      <c r="E231">
        <v>522.35760000000005</v>
      </c>
      <c r="F231">
        <v>6.3269000000000002</v>
      </c>
      <c r="G231">
        <v>8256.1527999999998</v>
      </c>
      <c r="K231" t="s">
        <v>825</v>
      </c>
      <c r="L231">
        <v>-0.90198877688787249</v>
      </c>
      <c r="M231">
        <v>-0.85726072109163864</v>
      </c>
      <c r="N231">
        <v>0.11214806064251674</v>
      </c>
    </row>
    <row r="232" spans="1:14" x14ac:dyDescent="0.2">
      <c r="A232" t="s">
        <v>319</v>
      </c>
      <c r="B232">
        <v>259</v>
      </c>
      <c r="C232">
        <v>13</v>
      </c>
      <c r="D232">
        <v>53608</v>
      </c>
      <c r="E232">
        <v>260.75889999999998</v>
      </c>
      <c r="F232">
        <v>4.0945999999999998</v>
      </c>
      <c r="G232">
        <v>6368.3110999999999</v>
      </c>
      <c r="K232" t="s">
        <v>826</v>
      </c>
      <c r="L232">
        <v>-0.5483048632417693</v>
      </c>
      <c r="M232">
        <v>-0.53296394534247249</v>
      </c>
      <c r="N232">
        <v>4.8312407976370424E-2</v>
      </c>
    </row>
    <row r="233" spans="1:14" x14ac:dyDescent="0.2">
      <c r="A233" t="s">
        <v>320</v>
      </c>
      <c r="B233">
        <v>59286</v>
      </c>
      <c r="C233">
        <v>4529</v>
      </c>
      <c r="D233">
        <v>19534114</v>
      </c>
      <c r="E233">
        <v>329.48950000000002</v>
      </c>
      <c r="F233">
        <v>7.6391999999999998</v>
      </c>
      <c r="G233">
        <v>4313.1185999999998</v>
      </c>
      <c r="K233" t="s">
        <v>827</v>
      </c>
      <c r="L233">
        <v>-5.1647080087214796E-2</v>
      </c>
      <c r="M233">
        <v>-0.25586748717882402</v>
      </c>
      <c r="N233">
        <v>0.26660367163368398</v>
      </c>
    </row>
    <row r="234" spans="1:14" x14ac:dyDescent="0.2">
      <c r="A234" t="s">
        <v>321</v>
      </c>
      <c r="B234">
        <v>58250</v>
      </c>
      <c r="C234">
        <v>4367</v>
      </c>
      <c r="D234">
        <v>19909930</v>
      </c>
      <c r="E234">
        <v>335.59120000000001</v>
      </c>
      <c r="F234">
        <v>7.5686999999999998</v>
      </c>
      <c r="G234">
        <v>4433.9078</v>
      </c>
      <c r="K234" t="s">
        <v>828</v>
      </c>
      <c r="L234">
        <v>-0.97791281599655455</v>
      </c>
      <c r="M234">
        <v>-0.10037065393075464</v>
      </c>
      <c r="N234">
        <v>-0.87867126612583069</v>
      </c>
    </row>
    <row r="235" spans="1:14" x14ac:dyDescent="0.2">
      <c r="A235" t="s">
        <v>322</v>
      </c>
      <c r="B235">
        <v>57569</v>
      </c>
      <c r="C235">
        <v>4871</v>
      </c>
      <c r="D235">
        <v>18251899</v>
      </c>
      <c r="E235">
        <v>329.49340000000001</v>
      </c>
      <c r="F235">
        <v>7.8620999999999999</v>
      </c>
      <c r="G235">
        <v>4190.8870999999999</v>
      </c>
      <c r="K235" t="s">
        <v>829</v>
      </c>
      <c r="L235">
        <v>0.211218743379153</v>
      </c>
      <c r="M235">
        <v>6.4775588152558407E-3</v>
      </c>
      <c r="N235">
        <v>0.23862107599071258</v>
      </c>
    </row>
    <row r="236" spans="1:14" x14ac:dyDescent="0.2">
      <c r="A236" t="s">
        <v>323</v>
      </c>
      <c r="B236">
        <v>56932</v>
      </c>
      <c r="C236">
        <v>4298</v>
      </c>
      <c r="D236">
        <v>19260377</v>
      </c>
      <c r="E236">
        <v>331.65539999999999</v>
      </c>
      <c r="F236">
        <v>7.7854000000000001</v>
      </c>
      <c r="G236">
        <v>4259.9678999999996</v>
      </c>
      <c r="K236" t="s">
        <v>830</v>
      </c>
      <c r="L236">
        <v>0.33410350954894014</v>
      </c>
      <c r="M236">
        <v>5.9999430236669302E-3</v>
      </c>
      <c r="N236">
        <v>0.33482932214491751</v>
      </c>
    </row>
    <row r="237" spans="1:14" x14ac:dyDescent="0.2">
      <c r="A237" t="s">
        <v>324</v>
      </c>
      <c r="B237">
        <v>56429</v>
      </c>
      <c r="C237">
        <v>3420</v>
      </c>
      <c r="D237">
        <v>17237098</v>
      </c>
      <c r="E237">
        <v>325.76710000000003</v>
      </c>
      <c r="F237">
        <v>7.3986000000000001</v>
      </c>
      <c r="G237">
        <v>4403.1201000000001</v>
      </c>
      <c r="K237" t="s">
        <v>831</v>
      </c>
      <c r="L237">
        <v>0.24054375190930208</v>
      </c>
      <c r="M237">
        <v>-9.0263806087037685E-3</v>
      </c>
      <c r="N237">
        <v>0.24551844644216431</v>
      </c>
    </row>
    <row r="238" spans="1:14" x14ac:dyDescent="0.2">
      <c r="A238" t="s">
        <v>325</v>
      </c>
      <c r="B238">
        <v>56030</v>
      </c>
      <c r="C238">
        <v>3114</v>
      </c>
      <c r="D238">
        <v>14557270</v>
      </c>
      <c r="E238">
        <v>305.36939999999998</v>
      </c>
      <c r="F238">
        <v>6.9188000000000001</v>
      </c>
      <c r="G238">
        <v>4413.5925999999999</v>
      </c>
      <c r="K238" t="s">
        <v>832</v>
      </c>
      <c r="L238">
        <v>-0.15197377150209815</v>
      </c>
      <c r="M238">
        <v>-1.3981730820001105E-2</v>
      </c>
      <c r="N238">
        <v>-0.13658424874425049</v>
      </c>
    </row>
    <row r="239" spans="1:14" x14ac:dyDescent="0.2">
      <c r="A239" t="s">
        <v>326</v>
      </c>
      <c r="B239">
        <v>55461</v>
      </c>
      <c r="C239">
        <v>3962</v>
      </c>
      <c r="D239">
        <v>19739832</v>
      </c>
      <c r="E239">
        <v>314.84969999999998</v>
      </c>
      <c r="F239">
        <v>6.5793999999999997</v>
      </c>
      <c r="G239">
        <v>4785.3573999999999</v>
      </c>
      <c r="K239" t="s">
        <v>833</v>
      </c>
      <c r="L239">
        <v>-9.3886053248624507E-2</v>
      </c>
      <c r="M239">
        <v>-7.9657884757624572E-2</v>
      </c>
      <c r="N239">
        <v>-1.590815969100912E-2</v>
      </c>
    </row>
    <row r="240" spans="1:14" x14ac:dyDescent="0.2">
      <c r="A240" t="s">
        <v>327</v>
      </c>
      <c r="B240">
        <v>54973</v>
      </c>
      <c r="C240">
        <v>12040</v>
      </c>
      <c r="D240">
        <v>50764378</v>
      </c>
      <c r="E240">
        <v>458.95819999999998</v>
      </c>
      <c r="F240">
        <v>10.1107</v>
      </c>
      <c r="G240">
        <v>4539.3405000000002</v>
      </c>
      <c r="K240" t="s">
        <v>834</v>
      </c>
      <c r="L240">
        <v>-3.5814792140164212E-2</v>
      </c>
      <c r="M240">
        <v>-7.9046558537004416E-2</v>
      </c>
      <c r="N240">
        <v>4.0709005921581852E-2</v>
      </c>
    </row>
    <row r="241" spans="1:14" x14ac:dyDescent="0.2">
      <c r="A241" t="s">
        <v>328</v>
      </c>
      <c r="B241">
        <v>54548</v>
      </c>
      <c r="C241">
        <v>6237</v>
      </c>
      <c r="D241">
        <v>32715199</v>
      </c>
      <c r="E241">
        <v>532.8972</v>
      </c>
      <c r="F241">
        <v>11.471299999999999</v>
      </c>
      <c r="G241">
        <v>4645.4731000000002</v>
      </c>
      <c r="K241" t="s">
        <v>835</v>
      </c>
      <c r="L241">
        <v>-1.6280438257509713E-2</v>
      </c>
      <c r="M241">
        <v>-7.6254808580850195E-2</v>
      </c>
      <c r="N241">
        <v>5.8238335513865418E-2</v>
      </c>
    </row>
    <row r="242" spans="1:14" x14ac:dyDescent="0.2">
      <c r="A242" t="s">
        <v>329</v>
      </c>
      <c r="B242">
        <v>54267</v>
      </c>
      <c r="C242">
        <v>4657</v>
      </c>
      <c r="D242">
        <v>23284646</v>
      </c>
      <c r="E242">
        <v>576.98810000000003</v>
      </c>
      <c r="F242">
        <v>12.267300000000001</v>
      </c>
      <c r="G242">
        <v>4703.4524000000001</v>
      </c>
      <c r="K242" t="s">
        <v>836</v>
      </c>
      <c r="L242">
        <v>6.1671576945471873E-2</v>
      </c>
      <c r="M242">
        <v>-3.1834415846691444E-2</v>
      </c>
      <c r="N242">
        <v>9.6585510985820022E-2</v>
      </c>
    </row>
    <row r="243" spans="1:14" x14ac:dyDescent="0.2">
      <c r="A243" t="s">
        <v>330</v>
      </c>
      <c r="B243">
        <v>53980</v>
      </c>
      <c r="C243">
        <v>4963</v>
      </c>
      <c r="D243">
        <v>21219613</v>
      </c>
      <c r="E243">
        <v>587.70730000000003</v>
      </c>
      <c r="F243">
        <v>12.8104</v>
      </c>
      <c r="G243">
        <v>4587.7276000000002</v>
      </c>
      <c r="K243" t="s">
        <v>837</v>
      </c>
      <c r="L243">
        <v>3.8302190430882899E-2</v>
      </c>
      <c r="M243">
        <v>-6.3994850619212951E-2</v>
      </c>
      <c r="N243">
        <v>0.10928890968013016</v>
      </c>
    </row>
    <row r="244" spans="1:14" x14ac:dyDescent="0.2">
      <c r="A244" t="s">
        <v>331</v>
      </c>
      <c r="B244">
        <v>54565</v>
      </c>
      <c r="C244">
        <v>5556</v>
      </c>
      <c r="D244">
        <v>22006714</v>
      </c>
      <c r="E244">
        <v>456.5061</v>
      </c>
      <c r="F244">
        <v>9.8513999999999999</v>
      </c>
      <c r="G244">
        <v>4633.9219999999996</v>
      </c>
      <c r="K244" t="s">
        <v>838</v>
      </c>
      <c r="L244">
        <v>0.10222644406111558</v>
      </c>
      <c r="M244">
        <v>-1.9558329796884877E-3</v>
      </c>
      <c r="N244">
        <v>0.10438538005973319</v>
      </c>
    </row>
    <row r="245" spans="1:14" x14ac:dyDescent="0.2">
      <c r="A245" t="s">
        <v>332</v>
      </c>
      <c r="B245">
        <v>54167</v>
      </c>
      <c r="C245">
        <v>3276</v>
      </c>
      <c r="D245">
        <v>17748599</v>
      </c>
      <c r="E245">
        <v>388.33049999999997</v>
      </c>
      <c r="F245">
        <v>8.5039999999999996</v>
      </c>
      <c r="G245">
        <v>4566.4195</v>
      </c>
      <c r="K245" t="s">
        <v>839</v>
      </c>
      <c r="L245">
        <v>9.7295764346066571E-2</v>
      </c>
      <c r="M245">
        <v>-4.1940774402585701E-3</v>
      </c>
      <c r="N245">
        <v>0.10191687211211509</v>
      </c>
    </row>
    <row r="246" spans="1:14" x14ac:dyDescent="0.2">
      <c r="A246" t="s">
        <v>333</v>
      </c>
      <c r="B246">
        <v>53963</v>
      </c>
      <c r="C246">
        <v>3255</v>
      </c>
      <c r="D246">
        <v>17583212</v>
      </c>
      <c r="E246">
        <v>362.56209999999999</v>
      </c>
      <c r="F246">
        <v>7.8689</v>
      </c>
      <c r="G246">
        <v>4607.5154000000002</v>
      </c>
      <c r="K246" t="s">
        <v>840</v>
      </c>
      <c r="L246">
        <v>0.10618263278956541</v>
      </c>
      <c r="M246">
        <v>-2.9015156118216479E-2</v>
      </c>
      <c r="N246">
        <v>0.1392306544793438</v>
      </c>
    </row>
    <row r="247" spans="1:14" x14ac:dyDescent="0.2">
      <c r="A247" t="s">
        <v>334</v>
      </c>
      <c r="B247">
        <v>53888</v>
      </c>
      <c r="C247">
        <v>4205</v>
      </c>
      <c r="D247">
        <v>24266934</v>
      </c>
      <c r="E247">
        <v>376.78609999999998</v>
      </c>
      <c r="F247">
        <v>7.5223000000000004</v>
      </c>
      <c r="G247">
        <v>5008.9282000000003</v>
      </c>
      <c r="K247" t="s">
        <v>841</v>
      </c>
      <c r="L247">
        <v>9.5477632086477193E-2</v>
      </c>
      <c r="M247">
        <v>-7.7277484008584807E-2</v>
      </c>
      <c r="N247">
        <v>0.18722107329591653</v>
      </c>
    </row>
    <row r="248" spans="1:14" x14ac:dyDescent="0.2">
      <c r="A248" t="s">
        <v>335</v>
      </c>
      <c r="B248">
        <v>56986</v>
      </c>
      <c r="C248">
        <v>2869</v>
      </c>
      <c r="D248">
        <v>17997726</v>
      </c>
      <c r="E248">
        <v>354.31529999999998</v>
      </c>
      <c r="F248">
        <v>6.2122000000000002</v>
      </c>
      <c r="G248">
        <v>5703.5259999999998</v>
      </c>
      <c r="K248" t="s">
        <v>842</v>
      </c>
      <c r="L248">
        <v>0.13321037599825347</v>
      </c>
      <c r="M248">
        <v>-3.0209181877432933E-2</v>
      </c>
      <c r="N248">
        <v>0.16850702525543171</v>
      </c>
    </row>
    <row r="249" spans="1:14" x14ac:dyDescent="0.2">
      <c r="A249" t="s">
        <v>336</v>
      </c>
      <c r="B249">
        <v>56138</v>
      </c>
      <c r="C249">
        <v>3991</v>
      </c>
      <c r="D249">
        <v>19706824</v>
      </c>
      <c r="E249">
        <v>360.01670000000001</v>
      </c>
      <c r="F249">
        <v>6.4804000000000004</v>
      </c>
      <c r="G249">
        <v>5555.4955</v>
      </c>
      <c r="K249" t="s">
        <v>843</v>
      </c>
      <c r="L249">
        <v>0.11286367563179023</v>
      </c>
      <c r="M249">
        <v>-1.2769032489297505E-2</v>
      </c>
      <c r="N249">
        <v>0.1272559392274748</v>
      </c>
    </row>
    <row r="250" spans="1:14" x14ac:dyDescent="0.2">
      <c r="A250" t="s">
        <v>337</v>
      </c>
      <c r="B250">
        <v>55743</v>
      </c>
      <c r="C250">
        <v>3789</v>
      </c>
      <c r="D250">
        <v>19072640</v>
      </c>
      <c r="E250">
        <v>363.8263</v>
      </c>
      <c r="F250">
        <v>6.6683000000000003</v>
      </c>
      <c r="G250">
        <v>5456.0470999999998</v>
      </c>
      <c r="K250" t="s">
        <v>844</v>
      </c>
      <c r="L250">
        <v>0.1308402144149925</v>
      </c>
      <c r="M250">
        <v>4.6069948741627842E-2</v>
      </c>
      <c r="N250">
        <v>8.103890087886656E-2</v>
      </c>
    </row>
    <row r="251" spans="1:14" x14ac:dyDescent="0.2">
      <c r="A251" t="s">
        <v>338</v>
      </c>
      <c r="B251">
        <v>55860</v>
      </c>
      <c r="C251">
        <v>5670</v>
      </c>
      <c r="D251">
        <v>21731131</v>
      </c>
      <c r="E251">
        <v>349.34969999999998</v>
      </c>
      <c r="F251">
        <v>7.2617000000000003</v>
      </c>
      <c r="G251">
        <v>4810.8536999999997</v>
      </c>
      <c r="K251" t="s">
        <v>845</v>
      </c>
      <c r="L251">
        <v>0.13449020916811216</v>
      </c>
      <c r="M251">
        <v>3.868316639643532E-2</v>
      </c>
      <c r="N251">
        <v>9.2243745978829672E-2</v>
      </c>
    </row>
    <row r="252" spans="1:14" x14ac:dyDescent="0.2">
      <c r="A252" t="s">
        <v>339</v>
      </c>
      <c r="B252">
        <v>55641</v>
      </c>
      <c r="C252">
        <v>5344</v>
      </c>
      <c r="D252">
        <v>22014901</v>
      </c>
      <c r="E252">
        <v>369.4366</v>
      </c>
      <c r="F252">
        <v>8.4133999999999993</v>
      </c>
      <c r="G252">
        <v>4391.0554000000002</v>
      </c>
      <c r="K252" t="s">
        <v>846</v>
      </c>
      <c r="L252">
        <v>0.1361950690729723</v>
      </c>
      <c r="M252">
        <v>4.1669707904345543E-2</v>
      </c>
      <c r="N252">
        <v>9.0744718226701382E-2</v>
      </c>
    </row>
    <row r="253" spans="1:14" x14ac:dyDescent="0.2">
      <c r="A253" t="s">
        <v>340</v>
      </c>
      <c r="B253">
        <v>54349</v>
      </c>
      <c r="C253">
        <v>6628</v>
      </c>
      <c r="D253">
        <v>23804741</v>
      </c>
      <c r="E253">
        <v>390.91219999999998</v>
      </c>
      <c r="F253">
        <v>9.6713000000000005</v>
      </c>
      <c r="G253">
        <v>4041.9679000000001</v>
      </c>
      <c r="K253" t="s">
        <v>847</v>
      </c>
      <c r="L253">
        <v>0.1163123249775706</v>
      </c>
      <c r="M253">
        <v>2.7446134053954241E-2</v>
      </c>
      <c r="N253">
        <v>8.649173442503022E-2</v>
      </c>
    </row>
    <row r="254" spans="1:14" x14ac:dyDescent="0.2">
      <c r="A254" t="s">
        <v>341</v>
      </c>
      <c r="B254">
        <v>217110</v>
      </c>
      <c r="C254">
        <v>9934</v>
      </c>
      <c r="D254">
        <v>52203425</v>
      </c>
      <c r="E254">
        <v>240.4469</v>
      </c>
      <c r="F254">
        <v>4.5755999999999997</v>
      </c>
      <c r="G254">
        <v>5255.0257000000001</v>
      </c>
      <c r="K254" t="s">
        <v>848</v>
      </c>
      <c r="L254">
        <v>4.684404584033941E-2</v>
      </c>
      <c r="M254">
        <v>-5.9610569150606585E-2</v>
      </c>
      <c r="N254">
        <v>0.11320452349519328</v>
      </c>
    </row>
    <row r="255" spans="1:14" x14ac:dyDescent="0.2">
      <c r="A255" t="s">
        <v>342</v>
      </c>
      <c r="B255">
        <v>220359</v>
      </c>
      <c r="C255">
        <v>9285</v>
      </c>
      <c r="D255">
        <v>50276405</v>
      </c>
      <c r="E255">
        <v>234.25620000000001</v>
      </c>
      <c r="F255">
        <v>4.3932000000000002</v>
      </c>
      <c r="G255">
        <v>5332.2145</v>
      </c>
      <c r="K255" t="s">
        <v>849</v>
      </c>
      <c r="L255">
        <v>0.10195840011877277</v>
      </c>
      <c r="M255">
        <v>-3.4463085923782666E-2</v>
      </c>
      <c r="N255">
        <v>0.14130762977713385</v>
      </c>
    </row>
    <row r="256" spans="1:14" x14ac:dyDescent="0.2">
      <c r="A256" t="s">
        <v>343</v>
      </c>
      <c r="B256">
        <v>223870</v>
      </c>
      <c r="C256">
        <v>10806</v>
      </c>
      <c r="D256">
        <v>53139010</v>
      </c>
      <c r="E256">
        <v>235.30869999999999</v>
      </c>
      <c r="F256">
        <v>4.54</v>
      </c>
      <c r="G256">
        <v>5182.9754999999996</v>
      </c>
      <c r="K256" t="s">
        <v>850</v>
      </c>
      <c r="L256">
        <v>6.1031600161455479E-2</v>
      </c>
      <c r="M256">
        <v>2.1138686425870024E-3</v>
      </c>
      <c r="N256">
        <v>5.8802673536032524E-2</v>
      </c>
    </row>
    <row r="257" spans="1:14" x14ac:dyDescent="0.2">
      <c r="A257" t="s">
        <v>344</v>
      </c>
      <c r="B257">
        <v>226602</v>
      </c>
      <c r="C257">
        <v>9449</v>
      </c>
      <c r="D257">
        <v>45242279</v>
      </c>
      <c r="E257">
        <v>226.21</v>
      </c>
      <c r="F257">
        <v>4.4455999999999998</v>
      </c>
      <c r="G257">
        <v>5088.4409999999998</v>
      </c>
      <c r="K257" t="s">
        <v>851</v>
      </c>
      <c r="L257">
        <v>4.0290949163110268E-2</v>
      </c>
      <c r="M257">
        <v>4.4323300430371138E-3</v>
      </c>
      <c r="N257">
        <v>3.5705842436962509E-2</v>
      </c>
    </row>
    <row r="258" spans="1:14" x14ac:dyDescent="0.2">
      <c r="A258" t="s">
        <v>345</v>
      </c>
      <c r="B258">
        <v>229157</v>
      </c>
      <c r="C258">
        <v>10930</v>
      </c>
      <c r="D258">
        <v>51639958</v>
      </c>
      <c r="E258">
        <v>222.55590000000001</v>
      </c>
      <c r="F258">
        <v>4.4966999999999997</v>
      </c>
      <c r="G258">
        <v>4949.2871999999998</v>
      </c>
      <c r="K258" t="s">
        <v>852</v>
      </c>
      <c r="L258">
        <v>-1.6053360961053698E-2</v>
      </c>
      <c r="M258">
        <v>-9.0255137846204647E-3</v>
      </c>
      <c r="N258">
        <v>-7.0575060436965931E-3</v>
      </c>
    </row>
    <row r="259" spans="1:14" x14ac:dyDescent="0.2">
      <c r="A259" t="s">
        <v>346</v>
      </c>
      <c r="B259">
        <v>232527</v>
      </c>
      <c r="C259">
        <v>9026</v>
      </c>
      <c r="D259">
        <v>50895605</v>
      </c>
      <c r="E259">
        <v>220.26589999999999</v>
      </c>
      <c r="F259">
        <v>4.4082999999999997</v>
      </c>
      <c r="G259">
        <v>4996.5644000000002</v>
      </c>
      <c r="K259" t="s">
        <v>853</v>
      </c>
      <c r="L259">
        <v>-1.6043202959854286E-2</v>
      </c>
      <c r="M259">
        <v>-4.6827619381011765E-2</v>
      </c>
      <c r="N259">
        <v>3.2288794717179936E-2</v>
      </c>
    </row>
    <row r="260" spans="1:14" x14ac:dyDescent="0.2">
      <c r="A260" t="s">
        <v>347</v>
      </c>
      <c r="B260">
        <v>235929</v>
      </c>
      <c r="C260">
        <v>12380</v>
      </c>
      <c r="D260">
        <v>57689625</v>
      </c>
      <c r="E260">
        <v>222.31569999999999</v>
      </c>
      <c r="F260">
        <v>4.5210999999999997</v>
      </c>
      <c r="G260">
        <v>4917.2542000000003</v>
      </c>
      <c r="K260" t="s">
        <v>854</v>
      </c>
      <c r="L260">
        <v>-5.8696715251027598E-3</v>
      </c>
      <c r="M260">
        <v>-4.0103328581136299E-2</v>
      </c>
      <c r="N260">
        <v>3.5661021415871019E-2</v>
      </c>
    </row>
    <row r="261" spans="1:14" x14ac:dyDescent="0.2">
      <c r="A261" t="s">
        <v>348</v>
      </c>
      <c r="B261">
        <v>239166</v>
      </c>
      <c r="C261">
        <v>8975</v>
      </c>
      <c r="D261">
        <v>58185537</v>
      </c>
      <c r="E261">
        <v>233.1507</v>
      </c>
      <c r="F261">
        <v>4.4099000000000004</v>
      </c>
      <c r="G261">
        <v>5286.9871000000003</v>
      </c>
      <c r="K261" t="s">
        <v>855</v>
      </c>
      <c r="L261">
        <v>4.2244397621631347E-3</v>
      </c>
      <c r="M261">
        <v>-2.7043531375897545E-2</v>
      </c>
      <c r="N261">
        <v>3.2135141633808262E-2</v>
      </c>
    </row>
    <row r="262" spans="1:14" x14ac:dyDescent="0.2">
      <c r="A262" t="s">
        <v>349</v>
      </c>
      <c r="B262">
        <v>241583</v>
      </c>
      <c r="C262">
        <v>8612</v>
      </c>
      <c r="D262">
        <v>53696830</v>
      </c>
      <c r="E262">
        <v>232.2655</v>
      </c>
      <c r="F262">
        <v>4.1079999999999997</v>
      </c>
      <c r="G262">
        <v>5654.0300999999999</v>
      </c>
      <c r="K262" t="s">
        <v>856</v>
      </c>
      <c r="L262">
        <v>7.5112310884483779E-2</v>
      </c>
      <c r="M262">
        <v>1.0867103886679885E-2</v>
      </c>
      <c r="N262">
        <v>6.3557435529255191E-2</v>
      </c>
    </row>
    <row r="263" spans="1:14" x14ac:dyDescent="0.2">
      <c r="A263" t="s">
        <v>350</v>
      </c>
      <c r="B263">
        <v>244896</v>
      </c>
      <c r="C263">
        <v>8976</v>
      </c>
      <c r="D263">
        <v>51773083</v>
      </c>
      <c r="E263">
        <v>230.19040000000001</v>
      </c>
      <c r="F263">
        <v>4.0499000000000001</v>
      </c>
      <c r="G263">
        <v>5683.8218999999999</v>
      </c>
      <c r="K263" t="s">
        <v>857</v>
      </c>
      <c r="L263">
        <v>4.3122441682790225E-2</v>
      </c>
      <c r="M263">
        <v>-3.7016378043376319E-3</v>
      </c>
      <c r="N263">
        <v>4.7018041871395466E-2</v>
      </c>
    </row>
    <row r="264" spans="1:14" x14ac:dyDescent="0.2">
      <c r="A264" t="s">
        <v>351</v>
      </c>
      <c r="B264">
        <v>248034</v>
      </c>
      <c r="C264">
        <v>13908</v>
      </c>
      <c r="D264">
        <v>67330187</v>
      </c>
      <c r="E264">
        <v>237.22980000000001</v>
      </c>
      <c r="F264">
        <v>4.1565000000000003</v>
      </c>
      <c r="G264">
        <v>5707.4359000000004</v>
      </c>
      <c r="K264" t="s">
        <v>858</v>
      </c>
      <c r="L264">
        <v>4.0985706970313451E-2</v>
      </c>
      <c r="M264">
        <v>5.7804843230202518E-3</v>
      </c>
      <c r="N264">
        <v>3.5011189941777321E-2</v>
      </c>
    </row>
    <row r="265" spans="1:14" x14ac:dyDescent="0.2">
      <c r="A265" t="s">
        <v>352</v>
      </c>
      <c r="B265">
        <v>253929</v>
      </c>
      <c r="C265">
        <v>11082</v>
      </c>
      <c r="D265">
        <v>62792362</v>
      </c>
      <c r="E265">
        <v>238.34729999999999</v>
      </c>
      <c r="F265">
        <v>4.3075999999999999</v>
      </c>
      <c r="G265">
        <v>5533.1970000000001</v>
      </c>
      <c r="K265" t="s">
        <v>859</v>
      </c>
      <c r="L265">
        <v>3.4339858731571749E-2</v>
      </c>
      <c r="M265">
        <v>4.4450076028113017E-3</v>
      </c>
      <c r="N265">
        <v>2.9764084782054834E-2</v>
      </c>
    </row>
    <row r="266" spans="1:14" x14ac:dyDescent="0.2">
      <c r="A266" t="s">
        <v>353</v>
      </c>
      <c r="B266">
        <v>255226</v>
      </c>
      <c r="C266">
        <v>11026</v>
      </c>
      <c r="D266">
        <v>75545891</v>
      </c>
      <c r="E266">
        <v>256.90589999999997</v>
      </c>
      <c r="F266">
        <v>4.4897999999999998</v>
      </c>
      <c r="G266">
        <v>5721.94</v>
      </c>
      <c r="K266" t="s">
        <v>860</v>
      </c>
      <c r="L266">
        <v>7.403872708367043E-2</v>
      </c>
      <c r="M266">
        <v>-1.8298923716840831E-2</v>
      </c>
      <c r="N266">
        <v>9.4051251517166534E-2</v>
      </c>
    </row>
    <row r="267" spans="1:14" x14ac:dyDescent="0.2">
      <c r="A267" t="s">
        <v>354</v>
      </c>
      <c r="B267">
        <v>257234</v>
      </c>
      <c r="C267">
        <v>10742</v>
      </c>
      <c r="D267">
        <v>71091628</v>
      </c>
      <c r="E267">
        <v>272.82510000000002</v>
      </c>
      <c r="F267">
        <v>4.6093000000000002</v>
      </c>
      <c r="G267">
        <v>5918.9885999999997</v>
      </c>
      <c r="K267" t="s">
        <v>861</v>
      </c>
      <c r="L267">
        <v>0.10183686379457213</v>
      </c>
      <c r="M267">
        <v>6.8336438009577449E-3</v>
      </c>
      <c r="N267">
        <v>9.4365382743308635E-2</v>
      </c>
    </row>
    <row r="268" spans="1:14" x14ac:dyDescent="0.2">
      <c r="A268" t="s">
        <v>355</v>
      </c>
      <c r="B268">
        <v>258960</v>
      </c>
      <c r="C268">
        <v>13938</v>
      </c>
      <c r="D268">
        <v>80898467</v>
      </c>
      <c r="E268">
        <v>283.1508</v>
      </c>
      <c r="F268">
        <v>4.5631000000000004</v>
      </c>
      <c r="G268">
        <v>6205.1882999999998</v>
      </c>
      <c r="K268" t="s">
        <v>862</v>
      </c>
      <c r="L268">
        <v>0.16463647154423278</v>
      </c>
      <c r="M268">
        <v>3.7356661071043407E-2</v>
      </c>
      <c r="N268">
        <v>0.12269407252151554</v>
      </c>
    </row>
    <row r="269" spans="1:14" x14ac:dyDescent="0.2">
      <c r="A269" t="s">
        <v>356</v>
      </c>
      <c r="B269">
        <v>263179</v>
      </c>
      <c r="C269">
        <v>11090</v>
      </c>
      <c r="D269">
        <v>76271529</v>
      </c>
      <c r="E269">
        <v>293.64760000000001</v>
      </c>
      <c r="F269">
        <v>4.5231000000000003</v>
      </c>
      <c r="G269">
        <v>6492.1684999999998</v>
      </c>
      <c r="K269" t="s">
        <v>863</v>
      </c>
      <c r="L269">
        <v>0.14907306200313086</v>
      </c>
      <c r="M269">
        <v>3.3875893791968092E-2</v>
      </c>
      <c r="N269">
        <v>0.11142194206029843</v>
      </c>
    </row>
    <row r="270" spans="1:14" x14ac:dyDescent="0.2">
      <c r="A270" t="s">
        <v>357</v>
      </c>
      <c r="B270">
        <v>262127</v>
      </c>
      <c r="C270">
        <v>10543</v>
      </c>
      <c r="D270">
        <v>73898981</v>
      </c>
      <c r="E270">
        <v>290.12060000000002</v>
      </c>
      <c r="F270">
        <v>4.4467999999999996</v>
      </c>
      <c r="G270">
        <v>6524.3150999999998</v>
      </c>
      <c r="K270" t="s">
        <v>864</v>
      </c>
      <c r="L270">
        <v>3.4859898143570822E-2</v>
      </c>
      <c r="M270">
        <v>-8.1512592358320979E-2</v>
      </c>
      <c r="N270">
        <v>0.12673639846007934</v>
      </c>
    </row>
    <row r="271" spans="1:14" x14ac:dyDescent="0.2">
      <c r="A271" t="s">
        <v>358</v>
      </c>
      <c r="B271">
        <v>261759</v>
      </c>
      <c r="C271">
        <v>8987</v>
      </c>
      <c r="D271">
        <v>67970831</v>
      </c>
      <c r="E271">
        <v>285.88209999999998</v>
      </c>
      <c r="F271">
        <v>4.2596999999999996</v>
      </c>
      <c r="G271">
        <v>6711.2484000000004</v>
      </c>
      <c r="K271" t="s">
        <v>865</v>
      </c>
      <c r="L271">
        <v>8.0361209153511304E-2</v>
      </c>
      <c r="M271">
        <v>-8.4695017079822965E-2</v>
      </c>
      <c r="N271">
        <v>0.180326660831438</v>
      </c>
    </row>
    <row r="272" spans="1:14" x14ac:dyDescent="0.2">
      <c r="A272" t="s">
        <v>359</v>
      </c>
      <c r="B272">
        <v>261800</v>
      </c>
      <c r="C272">
        <v>13849</v>
      </c>
      <c r="D272">
        <v>86072169</v>
      </c>
      <c r="E272">
        <v>290.04070000000002</v>
      </c>
      <c r="F272">
        <v>4.2397</v>
      </c>
      <c r="G272">
        <v>6841.0243</v>
      </c>
      <c r="K272" t="s">
        <v>866</v>
      </c>
      <c r="L272">
        <v>0.13838711501876344</v>
      </c>
      <c r="M272">
        <v>-2.2086810157413761E-2</v>
      </c>
      <c r="N272">
        <v>0.16409863897261645</v>
      </c>
    </row>
    <row r="273" spans="1:14" x14ac:dyDescent="0.2">
      <c r="A273" t="s">
        <v>360</v>
      </c>
      <c r="B273">
        <v>260627</v>
      </c>
      <c r="C273">
        <v>10267</v>
      </c>
      <c r="D273">
        <v>80646996</v>
      </c>
      <c r="E273">
        <v>294.92989999999998</v>
      </c>
      <c r="F273">
        <v>4.1714000000000002</v>
      </c>
      <c r="G273">
        <v>7070.2694000000001</v>
      </c>
      <c r="K273" t="s">
        <v>867</v>
      </c>
      <c r="L273">
        <v>0.12431877331557062</v>
      </c>
      <c r="M273">
        <v>1.3918379612059217E-2</v>
      </c>
      <c r="N273">
        <v>0.10888543692750363</v>
      </c>
    </row>
    <row r="274" spans="1:14" x14ac:dyDescent="0.2">
      <c r="A274" t="s">
        <v>361</v>
      </c>
      <c r="B274">
        <v>257879</v>
      </c>
      <c r="C274">
        <v>10340</v>
      </c>
      <c r="D274">
        <v>76711190</v>
      </c>
      <c r="E274">
        <v>298.83089999999999</v>
      </c>
      <c r="F274">
        <v>4.1688999999999998</v>
      </c>
      <c r="G274">
        <v>7168.0406000000003</v>
      </c>
      <c r="K274" t="s">
        <v>868</v>
      </c>
      <c r="L274">
        <v>7.8129281403649831E-2</v>
      </c>
      <c r="M274">
        <v>1.4905404659216082E-2</v>
      </c>
      <c r="N274">
        <v>6.2299950212233668E-2</v>
      </c>
    </row>
    <row r="275" spans="1:14" x14ac:dyDescent="0.2">
      <c r="A275" t="s">
        <v>362</v>
      </c>
      <c r="B275">
        <v>960928</v>
      </c>
      <c r="C275">
        <v>41551</v>
      </c>
      <c r="D275">
        <v>266131455</v>
      </c>
      <c r="E275">
        <v>276.95249999999999</v>
      </c>
      <c r="F275">
        <v>4.3239999999999998</v>
      </c>
      <c r="G275">
        <v>6404.9350000000004</v>
      </c>
      <c r="K275" t="s">
        <v>869</v>
      </c>
      <c r="L275">
        <v>6.7061313353455221E-2</v>
      </c>
      <c r="M275">
        <v>-2.2299707832125204E-2</v>
      </c>
      <c r="N275">
        <v>9.139910922243577E-2</v>
      </c>
    </row>
    <row r="276" spans="1:14" x14ac:dyDescent="0.2">
      <c r="A276" t="s">
        <v>363</v>
      </c>
      <c r="B276">
        <v>967702</v>
      </c>
      <c r="C276">
        <v>34312</v>
      </c>
      <c r="D276">
        <v>244672698</v>
      </c>
      <c r="E276">
        <v>264.85340000000002</v>
      </c>
      <c r="F276">
        <v>3.9335</v>
      </c>
      <c r="G276">
        <v>6733.2448000000004</v>
      </c>
      <c r="K276" t="s">
        <v>870</v>
      </c>
      <c r="L276">
        <v>9.2298167151875221E-2</v>
      </c>
      <c r="M276">
        <v>-1.8968039435513506E-2</v>
      </c>
      <c r="N276">
        <v>0.11341757473391478</v>
      </c>
    </row>
    <row r="277" spans="1:14" x14ac:dyDescent="0.2">
      <c r="A277" t="s">
        <v>364</v>
      </c>
      <c r="B277">
        <v>976981</v>
      </c>
      <c r="C277">
        <v>30826</v>
      </c>
      <c r="D277">
        <v>240635705</v>
      </c>
      <c r="E277">
        <v>258.61680000000001</v>
      </c>
      <c r="F277">
        <v>3.6718000000000002</v>
      </c>
      <c r="G277">
        <v>7043.2740000000003</v>
      </c>
      <c r="K277" t="s">
        <v>871</v>
      </c>
      <c r="L277">
        <v>8.9942775753597992E-2</v>
      </c>
      <c r="M277">
        <v>-8.1801649280113242E-3</v>
      </c>
      <c r="N277">
        <v>9.8928446137130699E-2</v>
      </c>
    </row>
    <row r="278" spans="1:14" x14ac:dyDescent="0.2">
      <c r="A278" t="s">
        <v>365</v>
      </c>
      <c r="B278">
        <v>984340</v>
      </c>
      <c r="C278">
        <v>33227</v>
      </c>
      <c r="D278">
        <v>244039698</v>
      </c>
      <c r="E278">
        <v>255.91059999999999</v>
      </c>
      <c r="F278">
        <v>3.5969000000000002</v>
      </c>
      <c r="G278">
        <v>7114.8371999999999</v>
      </c>
      <c r="K278" t="s">
        <v>872</v>
      </c>
      <c r="L278">
        <v>-0.63582765405395114</v>
      </c>
      <c r="M278">
        <v>-0.68364814246098016</v>
      </c>
      <c r="N278">
        <v>0.15111927432744587</v>
      </c>
    </row>
    <row r="279" spans="1:14" x14ac:dyDescent="0.2">
      <c r="A279" t="s">
        <v>366</v>
      </c>
      <c r="B279">
        <v>988178</v>
      </c>
      <c r="C279">
        <v>37180</v>
      </c>
      <c r="D279">
        <v>280548492</v>
      </c>
      <c r="E279">
        <v>257.81079999999997</v>
      </c>
      <c r="F279">
        <v>3.4603000000000002</v>
      </c>
      <c r="G279">
        <v>7450.6369999999997</v>
      </c>
      <c r="K279" t="s">
        <v>873</v>
      </c>
      <c r="L279">
        <v>-0.5299404335747564</v>
      </c>
      <c r="M279">
        <v>-0.58637664267466272</v>
      </c>
      <c r="N279">
        <v>0.13643431697760011</v>
      </c>
    </row>
    <row r="280" spans="1:14" x14ac:dyDescent="0.2">
      <c r="A280" t="s">
        <v>367</v>
      </c>
      <c r="B280">
        <v>995007</v>
      </c>
      <c r="C280">
        <v>34166</v>
      </c>
      <c r="D280">
        <v>254742758</v>
      </c>
      <c r="E280">
        <v>258.57909999999998</v>
      </c>
      <c r="F280">
        <v>3.4325999999999999</v>
      </c>
      <c r="G280">
        <v>7533.0442000000003</v>
      </c>
      <c r="K280" t="s">
        <v>874</v>
      </c>
      <c r="L280">
        <v>-0.42019290158573452</v>
      </c>
      <c r="M280">
        <v>-0.47084513825234775</v>
      </c>
      <c r="N280">
        <v>9.5713704067751593E-2</v>
      </c>
    </row>
    <row r="281" spans="1:14" x14ac:dyDescent="0.2">
      <c r="A281" t="s">
        <v>368</v>
      </c>
      <c r="B281">
        <v>1002279</v>
      </c>
      <c r="C281">
        <v>31586</v>
      </c>
      <c r="D281">
        <v>239063787</v>
      </c>
      <c r="E281">
        <v>256.53530000000001</v>
      </c>
      <c r="F281">
        <v>3.4298999999999999</v>
      </c>
      <c r="G281">
        <v>7479.4521999999997</v>
      </c>
      <c r="K281" t="s">
        <v>875</v>
      </c>
      <c r="L281">
        <v>3.2227916618361663E-2</v>
      </c>
      <c r="M281">
        <v>-0.29244011659176083</v>
      </c>
      <c r="N281">
        <v>0.45884749792012069</v>
      </c>
    </row>
    <row r="282" spans="1:14" x14ac:dyDescent="0.2">
      <c r="A282" t="s">
        <v>369</v>
      </c>
      <c r="B282">
        <v>1006801</v>
      </c>
      <c r="C282">
        <v>30503</v>
      </c>
      <c r="D282">
        <v>241945324</v>
      </c>
      <c r="E282">
        <v>254.56739999999999</v>
      </c>
      <c r="F282">
        <v>3.3422999999999998</v>
      </c>
      <c r="G282">
        <v>7616.4452000000001</v>
      </c>
      <c r="K282" t="s">
        <v>876</v>
      </c>
      <c r="L282">
        <v>-0.66032067327875921</v>
      </c>
      <c r="M282">
        <v>-9.4404219992145322E-2</v>
      </c>
      <c r="N282">
        <v>-0.62490939900622</v>
      </c>
    </row>
    <row r="283" spans="1:14" x14ac:dyDescent="0.2">
      <c r="A283" t="s">
        <v>370</v>
      </c>
      <c r="B283">
        <v>1005544</v>
      </c>
      <c r="C283">
        <v>37112</v>
      </c>
      <c r="D283">
        <v>275919515</v>
      </c>
      <c r="E283">
        <v>252.31030000000001</v>
      </c>
      <c r="F283">
        <v>3.3262</v>
      </c>
      <c r="G283">
        <v>7585.62</v>
      </c>
      <c r="K283" t="s">
        <v>877</v>
      </c>
      <c r="L283">
        <v>0.39912775306361792</v>
      </c>
      <c r="M283">
        <v>1.050202849739712E-2</v>
      </c>
      <c r="N283">
        <v>0.3845854320446056</v>
      </c>
    </row>
    <row r="284" spans="1:14" x14ac:dyDescent="0.2">
      <c r="A284" t="s">
        <v>371</v>
      </c>
      <c r="B284">
        <v>1008856</v>
      </c>
      <c r="C284">
        <v>36426</v>
      </c>
      <c r="D284">
        <v>270181139</v>
      </c>
      <c r="E284">
        <v>255.279</v>
      </c>
      <c r="F284">
        <v>3.3708999999999998</v>
      </c>
      <c r="G284">
        <v>7573.0478999999996</v>
      </c>
      <c r="K284" t="s">
        <v>878</v>
      </c>
      <c r="L284">
        <v>0.43443190242755869</v>
      </c>
      <c r="M284">
        <v>6.2267770897324048E-3</v>
      </c>
      <c r="N284">
        <v>0.42555017930857653</v>
      </c>
    </row>
    <row r="285" spans="1:14" x14ac:dyDescent="0.2">
      <c r="A285" t="s">
        <v>372</v>
      </c>
      <c r="B285">
        <v>1010729</v>
      </c>
      <c r="C285">
        <v>32943</v>
      </c>
      <c r="D285">
        <v>275055763</v>
      </c>
      <c r="E285">
        <v>263.67070000000001</v>
      </c>
      <c r="F285">
        <v>3.3975</v>
      </c>
      <c r="G285">
        <v>7760.7731000000003</v>
      </c>
      <c r="K285" t="s">
        <v>879</v>
      </c>
      <c r="L285">
        <v>0.23581818057798887</v>
      </c>
      <c r="M285">
        <v>-9.686668378609431E-3</v>
      </c>
      <c r="N285">
        <v>0.24790506712026272</v>
      </c>
    </row>
    <row r="286" spans="1:14" x14ac:dyDescent="0.2">
      <c r="A286" t="s">
        <v>373</v>
      </c>
      <c r="B286">
        <v>1011223</v>
      </c>
      <c r="C286">
        <v>31972</v>
      </c>
      <c r="D286">
        <v>280410530</v>
      </c>
      <c r="E286">
        <v>272.91149999999999</v>
      </c>
      <c r="F286">
        <v>3.4302000000000001</v>
      </c>
      <c r="G286">
        <v>7956.2519000000002</v>
      </c>
      <c r="K286" t="s">
        <v>880</v>
      </c>
      <c r="L286">
        <v>-0.13931417271027935</v>
      </c>
      <c r="M286">
        <v>-1.3842667950701326E-2</v>
      </c>
      <c r="N286">
        <v>-0.12724241574367756</v>
      </c>
    </row>
    <row r="287" spans="1:14" x14ac:dyDescent="0.2">
      <c r="A287" t="s">
        <v>374</v>
      </c>
      <c r="B287">
        <v>1007523</v>
      </c>
      <c r="C287">
        <v>42607</v>
      </c>
      <c r="D287">
        <v>349251920</v>
      </c>
      <c r="E287">
        <v>290.93689999999998</v>
      </c>
      <c r="F287">
        <v>3.5644999999999998</v>
      </c>
      <c r="G287">
        <v>8161.9706999999999</v>
      </c>
      <c r="K287" t="s">
        <v>881</v>
      </c>
      <c r="L287">
        <v>-9.1090239169698495E-2</v>
      </c>
      <c r="M287">
        <v>-7.6152905000978599E-2</v>
      </c>
      <c r="N287">
        <v>-1.6171015338189765E-2</v>
      </c>
    </row>
    <row r="288" spans="1:14" x14ac:dyDescent="0.2">
      <c r="A288" t="s">
        <v>375</v>
      </c>
      <c r="B288">
        <v>1009873</v>
      </c>
      <c r="C288">
        <v>36581</v>
      </c>
      <c r="D288">
        <v>313714897</v>
      </c>
      <c r="E288">
        <v>301.64100000000002</v>
      </c>
      <c r="F288">
        <v>3.5674999999999999</v>
      </c>
      <c r="G288">
        <v>8455.2932000000001</v>
      </c>
      <c r="K288" t="s">
        <v>882</v>
      </c>
      <c r="L288">
        <v>-3.6509258155170921E-2</v>
      </c>
      <c r="M288">
        <v>-7.5683339836557839E-2</v>
      </c>
      <c r="N288">
        <v>4.2382517009028842E-2</v>
      </c>
    </row>
    <row r="289" spans="1:14" x14ac:dyDescent="0.2">
      <c r="A289" t="s">
        <v>376</v>
      </c>
      <c r="B289">
        <v>1009913</v>
      </c>
      <c r="C289">
        <v>33897</v>
      </c>
      <c r="D289">
        <v>333617086</v>
      </c>
      <c r="E289">
        <v>316.20260000000002</v>
      </c>
      <c r="F289">
        <v>3.5918000000000001</v>
      </c>
      <c r="G289">
        <v>8803.3974999999991</v>
      </c>
      <c r="K289" t="s">
        <v>883</v>
      </c>
      <c r="L289">
        <v>-1.7035273793441719E-2</v>
      </c>
      <c r="M289">
        <v>-7.3649974242479654E-2</v>
      </c>
      <c r="N289">
        <v>6.1115710132985113E-2</v>
      </c>
    </row>
    <row r="290" spans="1:14" x14ac:dyDescent="0.2">
      <c r="A290" t="s">
        <v>377</v>
      </c>
      <c r="B290">
        <v>1019073</v>
      </c>
      <c r="C290">
        <v>30408</v>
      </c>
      <c r="D290">
        <v>330350745</v>
      </c>
      <c r="E290">
        <v>327.93110000000001</v>
      </c>
      <c r="F290">
        <v>3.5461999999999998</v>
      </c>
      <c r="G290">
        <v>9247.3824000000004</v>
      </c>
      <c r="K290" t="s">
        <v>884</v>
      </c>
      <c r="L290">
        <v>0.99828501565682393</v>
      </c>
      <c r="M290">
        <v>0.88861330257899429</v>
      </c>
      <c r="N290">
        <v>0.97766498680075342</v>
      </c>
    </row>
    <row r="291" spans="1:14" x14ac:dyDescent="0.2">
      <c r="A291" t="s">
        <v>378</v>
      </c>
      <c r="B291">
        <v>1009246</v>
      </c>
      <c r="C291">
        <v>36486</v>
      </c>
      <c r="D291">
        <v>352153419</v>
      </c>
      <c r="E291">
        <v>328.50830000000002</v>
      </c>
      <c r="F291">
        <v>3.3935</v>
      </c>
      <c r="G291">
        <v>9680.5473000000002</v>
      </c>
      <c r="K291" t="s">
        <v>885</v>
      </c>
      <c r="L291">
        <v>0.65950755865647104</v>
      </c>
      <c r="M291">
        <v>0.9445151422308844</v>
      </c>
      <c r="N291">
        <v>0.97473556963575103</v>
      </c>
    </row>
    <row r="292" spans="1:14" x14ac:dyDescent="0.2">
      <c r="A292" t="s">
        <v>379</v>
      </c>
      <c r="B292">
        <v>1005237</v>
      </c>
      <c r="C292">
        <v>31778</v>
      </c>
      <c r="D292">
        <v>332415860</v>
      </c>
      <c r="E292">
        <v>333.50990000000002</v>
      </c>
      <c r="F292">
        <v>3.2786</v>
      </c>
      <c r="G292">
        <v>10172.3413</v>
      </c>
      <c r="K292" t="s">
        <v>886</v>
      </c>
      <c r="L292">
        <v>0.84901698700630601</v>
      </c>
      <c r="M292">
        <v>2.3082434168732028E-3</v>
      </c>
      <c r="N292">
        <v>0.94741031423740585</v>
      </c>
    </row>
    <row r="293" spans="1:14" x14ac:dyDescent="0.2">
      <c r="A293" t="s">
        <v>380</v>
      </c>
      <c r="B293">
        <v>1005443</v>
      </c>
      <c r="C293">
        <v>30359</v>
      </c>
      <c r="D293">
        <v>369603222</v>
      </c>
      <c r="E293">
        <v>342.78870000000001</v>
      </c>
      <c r="F293">
        <v>3.1945999999999999</v>
      </c>
      <c r="G293">
        <v>10730.159799999999</v>
      </c>
      <c r="K293" t="s">
        <v>887</v>
      </c>
      <c r="L293">
        <v>0.91538141618010016</v>
      </c>
      <c r="M293">
        <v>1.5202076332196394E-2</v>
      </c>
      <c r="N293">
        <v>0.95627847578088299</v>
      </c>
    </row>
    <row r="294" spans="1:14" x14ac:dyDescent="0.2">
      <c r="A294" t="s">
        <v>381</v>
      </c>
      <c r="B294">
        <v>1003537</v>
      </c>
      <c r="C294">
        <v>30275</v>
      </c>
      <c r="D294">
        <v>362550940</v>
      </c>
      <c r="E294">
        <v>352.11540000000002</v>
      </c>
      <c r="F294">
        <v>3.2037</v>
      </c>
      <c r="G294">
        <v>10991.042799999999</v>
      </c>
      <c r="K294" t="s">
        <v>888</v>
      </c>
      <c r="L294">
        <v>0.99725449244548425</v>
      </c>
      <c r="M294">
        <v>0.57949863064540075</v>
      </c>
      <c r="N294">
        <v>0.95790445912417244</v>
      </c>
    </row>
    <row r="295" spans="1:14" x14ac:dyDescent="0.2">
      <c r="A295" t="s">
        <v>382</v>
      </c>
      <c r="B295">
        <v>994280</v>
      </c>
      <c r="C295">
        <v>35705</v>
      </c>
      <c r="D295">
        <v>376637425</v>
      </c>
      <c r="E295">
        <v>359.53809999999999</v>
      </c>
      <c r="F295">
        <v>3.1960999999999999</v>
      </c>
      <c r="G295">
        <v>11249.150799999999</v>
      </c>
      <c r="K295" t="s">
        <v>889</v>
      </c>
      <c r="L295">
        <v>0.96728991678742748</v>
      </c>
      <c r="M295">
        <v>0.89517359373612782</v>
      </c>
      <c r="N295">
        <v>0.99184964445383961</v>
      </c>
    </row>
    <row r="296" spans="1:14" x14ac:dyDescent="0.2">
      <c r="A296" t="s">
        <v>383</v>
      </c>
      <c r="B296">
        <v>9160933</v>
      </c>
      <c r="C296">
        <v>391282</v>
      </c>
      <c r="D296">
        <v>2325555168</v>
      </c>
      <c r="E296">
        <v>253.85570000000001</v>
      </c>
      <c r="F296">
        <v>4.2712000000000003</v>
      </c>
      <c r="G296">
        <v>5943.4249</v>
      </c>
      <c r="K296" t="s">
        <v>890</v>
      </c>
      <c r="L296">
        <v>0.97344955798473243</v>
      </c>
      <c r="M296">
        <v>0.37138625127740887</v>
      </c>
      <c r="N296">
        <v>0.97961528533652376</v>
      </c>
    </row>
    <row r="297" spans="1:14" x14ac:dyDescent="0.2">
      <c r="A297" t="s">
        <v>384</v>
      </c>
      <c r="B297">
        <v>9241347</v>
      </c>
      <c r="C297">
        <v>418012</v>
      </c>
      <c r="D297">
        <v>2347909372</v>
      </c>
      <c r="E297">
        <v>253.96119999999999</v>
      </c>
      <c r="F297">
        <v>4.3978000000000002</v>
      </c>
      <c r="G297">
        <v>5774.7425999999996</v>
      </c>
      <c r="K297" t="s">
        <v>891</v>
      </c>
      <c r="L297">
        <v>0.94010692557417919</v>
      </c>
      <c r="M297">
        <v>0.14368796633375511</v>
      </c>
      <c r="N297">
        <v>0.90703954622262395</v>
      </c>
    </row>
    <row r="298" spans="1:14" x14ac:dyDescent="0.2">
      <c r="A298" t="s">
        <v>385</v>
      </c>
      <c r="B298">
        <v>9344904</v>
      </c>
      <c r="C298">
        <v>450000</v>
      </c>
      <c r="D298">
        <v>2351366078</v>
      </c>
      <c r="E298">
        <v>253.17269999999999</v>
      </c>
      <c r="F298">
        <v>4.5385</v>
      </c>
      <c r="G298">
        <v>5578.3881000000001</v>
      </c>
      <c r="K298" t="s">
        <v>892</v>
      </c>
      <c r="L298">
        <v>0.99400265295210732</v>
      </c>
      <c r="M298">
        <v>0.93766962057234937</v>
      </c>
      <c r="N298">
        <v>0.99862043416842972</v>
      </c>
    </row>
    <row r="299" spans="1:14" x14ac:dyDescent="0.2">
      <c r="A299" t="s">
        <v>386</v>
      </c>
      <c r="B299">
        <v>9436475</v>
      </c>
      <c r="C299">
        <v>349950</v>
      </c>
      <c r="D299">
        <v>2108996011</v>
      </c>
      <c r="E299">
        <v>245.64089999999999</v>
      </c>
      <c r="F299">
        <v>4.3277999999999999</v>
      </c>
      <c r="G299">
        <v>5675.8494000000001</v>
      </c>
      <c r="K299" t="s">
        <v>893</v>
      </c>
      <c r="L299">
        <v>0.99621465439809465</v>
      </c>
      <c r="M299">
        <v>0.95036638750407254</v>
      </c>
      <c r="N299">
        <v>0.99641041852579215</v>
      </c>
    </row>
    <row r="300" spans="1:14" x14ac:dyDescent="0.2">
      <c r="A300" t="s">
        <v>387</v>
      </c>
      <c r="B300">
        <v>9464472</v>
      </c>
      <c r="C300">
        <v>364468</v>
      </c>
      <c r="D300">
        <v>2408682789</v>
      </c>
      <c r="E300">
        <v>245.86940000000001</v>
      </c>
      <c r="F300">
        <v>4.2213000000000003</v>
      </c>
      <c r="G300">
        <v>5824.5573000000004</v>
      </c>
      <c r="K300" t="s">
        <v>894</v>
      </c>
      <c r="L300">
        <v>0.99088960296298201</v>
      </c>
      <c r="M300">
        <v>0.95849950124971384</v>
      </c>
      <c r="N300">
        <v>0.99550281510018301</v>
      </c>
    </row>
    <row r="301" spans="1:14" x14ac:dyDescent="0.2">
      <c r="A301" t="s">
        <v>388</v>
      </c>
      <c r="B301">
        <v>9551512</v>
      </c>
      <c r="C301">
        <v>389226</v>
      </c>
      <c r="D301">
        <v>2437293111</v>
      </c>
      <c r="E301">
        <v>246.2166</v>
      </c>
      <c r="F301">
        <v>4.1105</v>
      </c>
      <c r="G301">
        <v>5990.0066999999999</v>
      </c>
      <c r="K301" t="s">
        <v>895</v>
      </c>
      <c r="L301">
        <v>0.96396229178927562</v>
      </c>
      <c r="M301">
        <v>0.80452559213687802</v>
      </c>
      <c r="N301">
        <v>0.99196445091396568</v>
      </c>
    </row>
    <row r="302" spans="1:14" x14ac:dyDescent="0.2">
      <c r="A302" t="s">
        <v>389</v>
      </c>
      <c r="B302">
        <v>9642519</v>
      </c>
      <c r="C302">
        <v>456949</v>
      </c>
      <c r="D302">
        <v>2551121823</v>
      </c>
      <c r="E302">
        <v>249.5367</v>
      </c>
      <c r="F302">
        <v>4.0965999999999996</v>
      </c>
      <c r="G302">
        <v>6091.3343000000004</v>
      </c>
      <c r="K302" t="s">
        <v>896</v>
      </c>
      <c r="L302">
        <v>0.31840214907260922</v>
      </c>
      <c r="M302">
        <v>0.87434258224018402</v>
      </c>
      <c r="N302">
        <v>0.81168246750013928</v>
      </c>
    </row>
    <row r="303" spans="1:14" x14ac:dyDescent="0.2">
      <c r="A303" t="s">
        <v>390</v>
      </c>
      <c r="B303">
        <v>9695406</v>
      </c>
      <c r="C303">
        <v>361022</v>
      </c>
      <c r="D303">
        <v>2336731987</v>
      </c>
      <c r="E303">
        <v>253.78980000000001</v>
      </c>
      <c r="F303">
        <v>4.0978000000000003</v>
      </c>
      <c r="G303">
        <v>6193.3235000000004</v>
      </c>
      <c r="K303" t="s">
        <v>897</v>
      </c>
      <c r="L303">
        <v>0.83900168905295502</v>
      </c>
      <c r="M303">
        <v>0.69386273029451773</v>
      </c>
      <c r="N303">
        <v>0.88403319176611228</v>
      </c>
    </row>
    <row r="304" spans="1:14" x14ac:dyDescent="0.2">
      <c r="A304" t="s">
        <v>391</v>
      </c>
      <c r="B304">
        <v>9701352</v>
      </c>
      <c r="C304">
        <v>366384</v>
      </c>
      <c r="D304">
        <v>2620117365</v>
      </c>
      <c r="E304">
        <v>257.71080000000001</v>
      </c>
      <c r="F304">
        <v>4.0776000000000003</v>
      </c>
      <c r="G304">
        <v>6320.1477000000004</v>
      </c>
      <c r="K304" t="s">
        <v>898</v>
      </c>
      <c r="L304">
        <v>0.65122614239093179</v>
      </c>
      <c r="M304">
        <v>5.7154009443504388E-3</v>
      </c>
      <c r="N304">
        <v>0.47791393172314994</v>
      </c>
    </row>
    <row r="305" spans="1:14" x14ac:dyDescent="0.2">
      <c r="A305" t="s">
        <v>392</v>
      </c>
      <c r="B305">
        <v>9773098</v>
      </c>
      <c r="C305">
        <v>393470</v>
      </c>
      <c r="D305">
        <v>2636292551</v>
      </c>
      <c r="E305">
        <v>261.36669999999998</v>
      </c>
      <c r="F305">
        <v>4.0652999999999997</v>
      </c>
      <c r="G305">
        <v>6429.2704999999996</v>
      </c>
      <c r="K305" t="s">
        <v>899</v>
      </c>
      <c r="L305">
        <v>0.49657361426256635</v>
      </c>
      <c r="M305">
        <v>5.6056500753336277E-2</v>
      </c>
      <c r="N305">
        <v>0.34282784185747378</v>
      </c>
    </row>
    <row r="306" spans="1:14" x14ac:dyDescent="0.2">
      <c r="A306" t="s">
        <v>393</v>
      </c>
      <c r="B306">
        <v>9845113</v>
      </c>
      <c r="C306">
        <v>455500</v>
      </c>
      <c r="D306">
        <v>2767936667</v>
      </c>
      <c r="E306">
        <v>265.5668</v>
      </c>
      <c r="F306">
        <v>4.0404</v>
      </c>
      <c r="G306">
        <v>6572.7203</v>
      </c>
      <c r="K306" t="s">
        <v>900</v>
      </c>
      <c r="L306">
        <v>9.5536556534881731E-2</v>
      </c>
      <c r="M306">
        <v>0.33472012525862155</v>
      </c>
      <c r="N306">
        <v>1.8458951149309125E-2</v>
      </c>
    </row>
    <row r="307" spans="1:14" x14ac:dyDescent="0.2">
      <c r="A307" t="s">
        <v>394</v>
      </c>
      <c r="B307">
        <v>9907117</v>
      </c>
      <c r="C307">
        <v>374958</v>
      </c>
      <c r="D307">
        <v>2612281166</v>
      </c>
      <c r="E307">
        <v>271.15800000000002</v>
      </c>
      <c r="F307">
        <v>4.0541999999999998</v>
      </c>
      <c r="G307">
        <v>6688.3905000000004</v>
      </c>
      <c r="K307" t="s">
        <v>901</v>
      </c>
      <c r="L307">
        <v>0.24863511420879864</v>
      </c>
      <c r="M307">
        <v>0.88617175818943772</v>
      </c>
      <c r="N307">
        <v>0.58413902973722487</v>
      </c>
    </row>
    <row r="308" spans="1:14" x14ac:dyDescent="0.2">
      <c r="A308" t="s">
        <v>395</v>
      </c>
      <c r="B308">
        <v>9890698</v>
      </c>
      <c r="C308">
        <v>387794</v>
      </c>
      <c r="D308">
        <v>2917837976</v>
      </c>
      <c r="E308">
        <v>277.40870000000001</v>
      </c>
      <c r="F308">
        <v>4.0890000000000004</v>
      </c>
      <c r="G308">
        <v>6784.2645000000002</v>
      </c>
      <c r="K308" t="s">
        <v>902</v>
      </c>
      <c r="L308">
        <v>0.1008168163104653</v>
      </c>
      <c r="M308">
        <v>0.94250289212312444</v>
      </c>
      <c r="N308">
        <v>0.83607012448326945</v>
      </c>
    </row>
    <row r="309" spans="1:14" x14ac:dyDescent="0.2">
      <c r="A309" t="s">
        <v>396</v>
      </c>
      <c r="B309">
        <v>9922214</v>
      </c>
      <c r="C309">
        <v>432881</v>
      </c>
      <c r="D309">
        <v>3158370011</v>
      </c>
      <c r="E309">
        <v>289.55860000000001</v>
      </c>
      <c r="F309">
        <v>4.1731999999999996</v>
      </c>
      <c r="G309">
        <v>6938.5239000000001</v>
      </c>
      <c r="K309" t="s">
        <v>903</v>
      </c>
      <c r="L309">
        <v>7.437419517893995E-2</v>
      </c>
      <c r="M309">
        <v>0.78270924310108403</v>
      </c>
      <c r="N309">
        <v>0.88718347074585535</v>
      </c>
    </row>
    <row r="310" spans="1:14" x14ac:dyDescent="0.2">
      <c r="A310" t="s">
        <v>397</v>
      </c>
      <c r="B310">
        <v>9944992</v>
      </c>
      <c r="C310">
        <v>502038</v>
      </c>
      <c r="D310">
        <v>3394802612</v>
      </c>
      <c r="E310">
        <v>304.63339999999999</v>
      </c>
      <c r="F310">
        <v>4.28</v>
      </c>
      <c r="G310">
        <v>7117.5698000000002</v>
      </c>
      <c r="K310" t="s">
        <v>904</v>
      </c>
      <c r="L310">
        <v>0.97126401801078233</v>
      </c>
      <c r="M310">
        <v>0.807215475645925</v>
      </c>
      <c r="N310">
        <v>0.98660002991942408</v>
      </c>
    </row>
    <row r="311" spans="1:14" x14ac:dyDescent="0.2">
      <c r="A311" t="s">
        <v>398</v>
      </c>
      <c r="B311">
        <v>10068313</v>
      </c>
      <c r="C311">
        <v>377233</v>
      </c>
      <c r="D311">
        <v>3003955182</v>
      </c>
      <c r="E311">
        <v>313.23500000000001</v>
      </c>
      <c r="F311">
        <v>4.2683999999999997</v>
      </c>
      <c r="G311">
        <v>7338.4483</v>
      </c>
      <c r="K311" t="s">
        <v>905</v>
      </c>
      <c r="L311">
        <v>0.8944260351083525</v>
      </c>
      <c r="M311">
        <v>6.731968410789177E-2</v>
      </c>
      <c r="N311">
        <v>0.90584542078235819</v>
      </c>
    </row>
    <row r="312" spans="1:14" x14ac:dyDescent="0.2">
      <c r="A312" t="s">
        <v>399</v>
      </c>
      <c r="B312">
        <v>10009249</v>
      </c>
      <c r="C312">
        <v>411982</v>
      </c>
      <c r="D312">
        <v>3357066383</v>
      </c>
      <c r="E312">
        <v>323.30130000000003</v>
      </c>
      <c r="F312">
        <v>4.3163</v>
      </c>
      <c r="G312">
        <v>7490.2497000000003</v>
      </c>
      <c r="K312" t="s">
        <v>906</v>
      </c>
      <c r="L312">
        <v>0.9491583293758763</v>
      </c>
      <c r="M312">
        <v>0.21784310166209248</v>
      </c>
      <c r="N312">
        <v>0.90050257341434603</v>
      </c>
    </row>
    <row r="313" spans="1:14" x14ac:dyDescent="0.2">
      <c r="A313" t="s">
        <v>400</v>
      </c>
      <c r="B313">
        <v>9994986</v>
      </c>
      <c r="C313">
        <v>448592</v>
      </c>
      <c r="D313">
        <v>3551982889</v>
      </c>
      <c r="E313">
        <v>332.54939999999999</v>
      </c>
      <c r="F313">
        <v>4.3476999999999997</v>
      </c>
      <c r="G313">
        <v>7648.8463000000002</v>
      </c>
      <c r="K313" t="s">
        <v>907</v>
      </c>
      <c r="L313">
        <v>0.93686484979531992</v>
      </c>
      <c r="M313">
        <v>0.27475473689990038</v>
      </c>
      <c r="N313">
        <v>0.91389414621960896</v>
      </c>
    </row>
    <row r="314" spans="1:14" x14ac:dyDescent="0.2">
      <c r="A314" t="s">
        <v>401</v>
      </c>
      <c r="B314">
        <v>10008577</v>
      </c>
      <c r="C314">
        <v>525508</v>
      </c>
      <c r="D314">
        <v>3836082652</v>
      </c>
      <c r="E314">
        <v>343.03149999999999</v>
      </c>
      <c r="F314">
        <v>4.3994</v>
      </c>
      <c r="G314">
        <v>7797.2948999999999</v>
      </c>
      <c r="K314" t="s">
        <v>908</v>
      </c>
      <c r="L314">
        <v>0.84248485354263813</v>
      </c>
      <c r="M314">
        <v>0.64120524460502437</v>
      </c>
      <c r="N314">
        <v>0.96384659879067214</v>
      </c>
    </row>
    <row r="315" spans="1:14" x14ac:dyDescent="0.2">
      <c r="A315" t="s">
        <v>402</v>
      </c>
      <c r="B315">
        <v>9979330</v>
      </c>
      <c r="C315">
        <v>381277</v>
      </c>
      <c r="D315">
        <v>3334027929</v>
      </c>
      <c r="E315">
        <v>352.04820000000001</v>
      </c>
      <c r="F315">
        <v>4.4192999999999998</v>
      </c>
      <c r="G315">
        <v>7966.2138999999997</v>
      </c>
      <c r="K315" t="s">
        <v>909</v>
      </c>
      <c r="L315">
        <v>0.91649020389246383</v>
      </c>
      <c r="M315">
        <v>4.3683972649759061E-2</v>
      </c>
      <c r="N315">
        <v>0.99074348366066689</v>
      </c>
    </row>
    <row r="316" spans="1:14" x14ac:dyDescent="0.2">
      <c r="A316" t="s">
        <v>403</v>
      </c>
      <c r="B316">
        <v>9876672</v>
      </c>
      <c r="C316">
        <v>441173</v>
      </c>
      <c r="D316">
        <v>3836977874</v>
      </c>
      <c r="E316">
        <v>365.25920000000002</v>
      </c>
      <c r="F316">
        <v>4.5072000000000001</v>
      </c>
      <c r="G316">
        <v>8103.9054999999998</v>
      </c>
      <c r="K316" t="s">
        <v>910</v>
      </c>
      <c r="L316">
        <v>0.94818303952872174</v>
      </c>
      <c r="M316">
        <v>0.66169255061603283</v>
      </c>
      <c r="N316">
        <v>0.98230793935375393</v>
      </c>
    </row>
    <row r="317" spans="1:14" x14ac:dyDescent="0.2">
      <c r="A317" t="s">
        <v>404</v>
      </c>
      <c r="B317">
        <v>22945</v>
      </c>
      <c r="C317">
        <v>559</v>
      </c>
      <c r="D317">
        <v>1843610</v>
      </c>
      <c r="E317">
        <v>80.349100000000007</v>
      </c>
      <c r="F317">
        <v>2.4363000000000001</v>
      </c>
      <c r="G317">
        <v>3298.0500999999999</v>
      </c>
      <c r="K317" t="s">
        <v>911</v>
      </c>
      <c r="L317">
        <v>0.94624489792793032</v>
      </c>
      <c r="M317">
        <v>0.7579684974296369</v>
      </c>
      <c r="N317">
        <v>0.96483314904344586</v>
      </c>
    </row>
    <row r="318" spans="1:14" x14ac:dyDescent="0.2">
      <c r="A318" t="s">
        <v>405</v>
      </c>
      <c r="B318">
        <v>23095</v>
      </c>
      <c r="C318">
        <v>514</v>
      </c>
      <c r="D318">
        <v>1657567</v>
      </c>
      <c r="E318">
        <v>76.046400000000006</v>
      </c>
      <c r="F318">
        <v>2.3306</v>
      </c>
      <c r="G318">
        <v>3262.9794999999999</v>
      </c>
      <c r="K318" t="s">
        <v>912</v>
      </c>
      <c r="L318">
        <v>0.62043206120872518</v>
      </c>
      <c r="M318">
        <v>0.81766113708362831</v>
      </c>
      <c r="N318">
        <v>0.95625300709511096</v>
      </c>
    </row>
    <row r="319" spans="1:14" x14ac:dyDescent="0.2">
      <c r="A319" t="s">
        <v>406</v>
      </c>
      <c r="B319">
        <v>23344</v>
      </c>
      <c r="C319">
        <v>508</v>
      </c>
      <c r="D319">
        <v>1612506</v>
      </c>
      <c r="E319">
        <v>73.7012</v>
      </c>
      <c r="F319">
        <v>2.2786</v>
      </c>
      <c r="G319">
        <v>3234.4611</v>
      </c>
      <c r="K319" t="s">
        <v>913</v>
      </c>
      <c r="L319">
        <v>0.8109995834686653</v>
      </c>
      <c r="M319">
        <v>0.84285527131825277</v>
      </c>
      <c r="N319">
        <v>0.98796091891038418</v>
      </c>
    </row>
    <row r="320" spans="1:14" x14ac:dyDescent="0.2">
      <c r="A320" t="s">
        <v>407</v>
      </c>
      <c r="B320">
        <v>23609</v>
      </c>
      <c r="C320">
        <v>477</v>
      </c>
      <c r="D320">
        <v>1213408</v>
      </c>
      <c r="E320">
        <v>68.038399999999996</v>
      </c>
      <c r="F320">
        <v>2.2130999999999998</v>
      </c>
      <c r="G320">
        <v>3074.3881999999999</v>
      </c>
      <c r="K320" t="s">
        <v>914</v>
      </c>
      <c r="L320">
        <v>0.92040046400275133</v>
      </c>
      <c r="M320">
        <v>0.15506900026392884</v>
      </c>
      <c r="N320">
        <v>0.97761849740543671</v>
      </c>
    </row>
    <row r="321" spans="1:14" x14ac:dyDescent="0.2">
      <c r="A321" t="s">
        <v>408</v>
      </c>
      <c r="B321">
        <v>23891</v>
      </c>
      <c r="C321">
        <v>519</v>
      </c>
      <c r="D321">
        <v>1692329</v>
      </c>
      <c r="E321">
        <v>65.742800000000003</v>
      </c>
      <c r="F321">
        <v>2.1482000000000001</v>
      </c>
      <c r="G321">
        <v>3060.3616999999999</v>
      </c>
      <c r="K321" t="s">
        <v>915</v>
      </c>
      <c r="L321">
        <v>0.92532305717422991</v>
      </c>
      <c r="M321">
        <v>8.3716750570107773E-2</v>
      </c>
      <c r="N321">
        <v>0.82715343448027845</v>
      </c>
    </row>
    <row r="322" spans="1:14" x14ac:dyDescent="0.2">
      <c r="A322" t="s">
        <v>409</v>
      </c>
      <c r="B322">
        <v>24653</v>
      </c>
      <c r="C322">
        <v>512</v>
      </c>
      <c r="D322">
        <v>1577568</v>
      </c>
      <c r="E322">
        <v>63.832500000000003</v>
      </c>
      <c r="F322">
        <v>2.1111</v>
      </c>
      <c r="G322">
        <v>3023.7157999999999</v>
      </c>
      <c r="K322" t="s">
        <v>916</v>
      </c>
      <c r="L322">
        <v>0.83885167621524448</v>
      </c>
      <c r="M322">
        <v>0.20974064463765357</v>
      </c>
      <c r="N322">
        <v>0.99294504798443617</v>
      </c>
    </row>
    <row r="323" spans="1:14" x14ac:dyDescent="0.2">
      <c r="A323" t="s">
        <v>410</v>
      </c>
      <c r="B323">
        <v>25650</v>
      </c>
      <c r="C323">
        <v>580</v>
      </c>
      <c r="D323">
        <v>2240474</v>
      </c>
      <c r="E323">
        <v>68.748199999999997</v>
      </c>
      <c r="F323">
        <v>2.1349</v>
      </c>
      <c r="G323">
        <v>3220.2006999999999</v>
      </c>
      <c r="K323" t="s">
        <v>917</v>
      </c>
      <c r="L323">
        <v>0.89580205593709017</v>
      </c>
      <c r="M323">
        <v>0.60357937574844811</v>
      </c>
      <c r="N323">
        <v>0.96604633142647212</v>
      </c>
    </row>
    <row r="324" spans="1:14" x14ac:dyDescent="0.2">
      <c r="A324" t="s">
        <v>411</v>
      </c>
      <c r="B324">
        <v>26327</v>
      </c>
      <c r="C324">
        <v>525</v>
      </c>
      <c r="D324">
        <v>1814600</v>
      </c>
      <c r="E324">
        <v>72.870099999999994</v>
      </c>
      <c r="F324">
        <v>2.1248999999999998</v>
      </c>
      <c r="G324">
        <v>3429.2935000000002</v>
      </c>
      <c r="K324" t="s">
        <v>918</v>
      </c>
      <c r="L324">
        <v>0.95719362776735317</v>
      </c>
      <c r="M324">
        <v>0.75510485791847781</v>
      </c>
      <c r="N324">
        <v>0.97953870285058053</v>
      </c>
    </row>
    <row r="325" spans="1:14" x14ac:dyDescent="0.2">
      <c r="A325" t="s">
        <v>412</v>
      </c>
      <c r="B325">
        <v>26817</v>
      </c>
      <c r="C325">
        <v>576</v>
      </c>
      <c r="D325">
        <v>2052900</v>
      </c>
      <c r="E325">
        <v>74.294499999999999</v>
      </c>
      <c r="F325">
        <v>2.1198999999999999</v>
      </c>
      <c r="G325">
        <v>3504.5790999999999</v>
      </c>
      <c r="K325" t="s">
        <v>919</v>
      </c>
      <c r="L325">
        <v>0.97573108530039099</v>
      </c>
      <c r="M325">
        <v>0.31728845057940464</v>
      </c>
      <c r="N325">
        <v>0.96687043700835507</v>
      </c>
    </row>
    <row r="326" spans="1:14" x14ac:dyDescent="0.2">
      <c r="A326" t="s">
        <v>413</v>
      </c>
      <c r="B326">
        <v>27670</v>
      </c>
      <c r="C326">
        <v>565</v>
      </c>
      <c r="D326">
        <v>1677165</v>
      </c>
      <c r="E326">
        <v>73.124600000000001</v>
      </c>
      <c r="F326">
        <v>2.1095999999999999</v>
      </c>
      <c r="G326">
        <v>3466.2240000000002</v>
      </c>
      <c r="K326" t="s">
        <v>920</v>
      </c>
      <c r="L326">
        <v>0.94148349579085955</v>
      </c>
      <c r="M326">
        <v>0.87368686260574235</v>
      </c>
      <c r="N326">
        <v>5.878360473272836E-2</v>
      </c>
    </row>
    <row r="327" spans="1:14" x14ac:dyDescent="0.2">
      <c r="A327" t="s">
        <v>414</v>
      </c>
      <c r="B327">
        <v>28542</v>
      </c>
      <c r="C327">
        <v>598</v>
      </c>
      <c r="D327">
        <v>1795328</v>
      </c>
      <c r="E327">
        <v>67.120199999999997</v>
      </c>
      <c r="F327">
        <v>2.0703</v>
      </c>
      <c r="G327">
        <v>3242.0464000000002</v>
      </c>
      <c r="K327" t="s">
        <v>921</v>
      </c>
      <c r="L327">
        <v>0.48844581040497592</v>
      </c>
      <c r="M327">
        <v>0.75207493305663997</v>
      </c>
      <c r="N327">
        <v>6.7266466577897921E-2</v>
      </c>
    </row>
    <row r="328" spans="1:14" x14ac:dyDescent="0.2">
      <c r="A328" t="s">
        <v>415</v>
      </c>
      <c r="B328">
        <v>29089</v>
      </c>
      <c r="C328">
        <v>640</v>
      </c>
      <c r="D328">
        <v>2063837</v>
      </c>
      <c r="E328">
        <v>67.689700000000002</v>
      </c>
      <c r="F328">
        <v>2.1219000000000001</v>
      </c>
      <c r="G328">
        <v>3190.0925000000002</v>
      </c>
      <c r="K328" t="s">
        <v>922</v>
      </c>
      <c r="L328">
        <v>0.40240859143032459</v>
      </c>
      <c r="M328">
        <v>0.68215193146757935</v>
      </c>
      <c r="N328">
        <v>2.0597040980094856E-2</v>
      </c>
    </row>
    <row r="329" spans="1:14" x14ac:dyDescent="0.2">
      <c r="A329" t="s">
        <v>416</v>
      </c>
      <c r="B329">
        <v>29475</v>
      </c>
      <c r="C329">
        <v>668</v>
      </c>
      <c r="D329">
        <v>2411397</v>
      </c>
      <c r="E329">
        <v>69.245500000000007</v>
      </c>
      <c r="F329">
        <v>2.1528999999999998</v>
      </c>
      <c r="G329">
        <v>3216.4011</v>
      </c>
      <c r="K329" t="s">
        <v>923</v>
      </c>
      <c r="L329">
        <v>4.8417811979995775E-3</v>
      </c>
      <c r="M329">
        <v>0.36438181973180384</v>
      </c>
      <c r="N329">
        <v>0.40575135082483926</v>
      </c>
    </row>
    <row r="330" spans="1:14" x14ac:dyDescent="0.2">
      <c r="A330" t="s">
        <v>417</v>
      </c>
      <c r="B330">
        <v>30368</v>
      </c>
      <c r="C330">
        <v>656</v>
      </c>
      <c r="D330">
        <v>1785913</v>
      </c>
      <c r="E330">
        <v>68.5809</v>
      </c>
      <c r="F330">
        <v>2.1808999999999998</v>
      </c>
      <c r="G330">
        <v>3144.6037999999999</v>
      </c>
      <c r="K330" t="s">
        <v>924</v>
      </c>
      <c r="L330">
        <v>0.93551772849521964</v>
      </c>
      <c r="M330">
        <v>0.77717779361519057</v>
      </c>
      <c r="N330">
        <v>0.90096459282959496</v>
      </c>
    </row>
    <row r="331" spans="1:14" x14ac:dyDescent="0.2">
      <c r="A331" t="s">
        <v>418</v>
      </c>
      <c r="B331">
        <v>31230</v>
      </c>
      <c r="C331">
        <v>706</v>
      </c>
      <c r="D331">
        <v>2339845</v>
      </c>
      <c r="E331">
        <v>71.578299999999999</v>
      </c>
      <c r="F331">
        <v>2.222</v>
      </c>
      <c r="G331">
        <v>3221.3453</v>
      </c>
      <c r="K331" t="s">
        <v>925</v>
      </c>
      <c r="L331">
        <v>9.3738380987862691E-2</v>
      </c>
      <c r="M331">
        <v>1.5413308211573605E-3</v>
      </c>
      <c r="N331">
        <v>0.15622491943734751</v>
      </c>
    </row>
    <row r="332" spans="1:14" x14ac:dyDescent="0.2">
      <c r="A332" t="s">
        <v>419</v>
      </c>
      <c r="B332">
        <v>33076</v>
      </c>
      <c r="C332">
        <v>746</v>
      </c>
      <c r="D332">
        <v>2194999</v>
      </c>
      <c r="E332">
        <v>70.336100000000002</v>
      </c>
      <c r="F332">
        <v>2.2360000000000002</v>
      </c>
      <c r="G332">
        <v>3145.5886</v>
      </c>
      <c r="K332" t="s">
        <v>926</v>
      </c>
      <c r="L332">
        <v>0.33882757539979902</v>
      </c>
      <c r="M332">
        <v>3.4323694880924629E-3</v>
      </c>
      <c r="N332">
        <v>0.42058517950459923</v>
      </c>
    </row>
    <row r="333" spans="1:14" x14ac:dyDescent="0.2">
      <c r="A333" t="s">
        <v>420</v>
      </c>
      <c r="B333">
        <v>33906</v>
      </c>
      <c r="C333">
        <v>717</v>
      </c>
      <c r="D333">
        <v>2819052</v>
      </c>
      <c r="E333">
        <v>71.082700000000003</v>
      </c>
      <c r="F333">
        <v>2.1970999999999998</v>
      </c>
      <c r="G333">
        <v>3235.3305999999998</v>
      </c>
      <c r="K333" t="s">
        <v>927</v>
      </c>
      <c r="L333">
        <v>0.32725556092268909</v>
      </c>
      <c r="M333">
        <v>1.7382546597758904E-2</v>
      </c>
      <c r="N333">
        <v>0.40876895904922023</v>
      </c>
    </row>
    <row r="334" spans="1:14" x14ac:dyDescent="0.2">
      <c r="A334" t="s">
        <v>421</v>
      </c>
      <c r="B334">
        <v>35065</v>
      </c>
      <c r="C334">
        <v>710</v>
      </c>
      <c r="D334">
        <v>2824446</v>
      </c>
      <c r="E334">
        <v>76.369799999999998</v>
      </c>
      <c r="F334">
        <v>2.1602000000000001</v>
      </c>
      <c r="G334">
        <v>3535.3741</v>
      </c>
      <c r="K334" t="s">
        <v>928</v>
      </c>
      <c r="L334">
        <v>0.81043524497954</v>
      </c>
      <c r="M334">
        <v>6.8866874933214847E-2</v>
      </c>
      <c r="N334">
        <v>0.97312806082604231</v>
      </c>
    </row>
    <row r="335" spans="1:14" x14ac:dyDescent="0.2">
      <c r="A335" t="s">
        <v>422</v>
      </c>
      <c r="B335">
        <v>36098</v>
      </c>
      <c r="C335">
        <v>816</v>
      </c>
      <c r="D335">
        <v>3132533</v>
      </c>
      <c r="E335">
        <v>79.416799999999995</v>
      </c>
      <c r="F335">
        <v>2.1637</v>
      </c>
      <c r="G335">
        <v>3670.4684000000002</v>
      </c>
      <c r="K335" t="s">
        <v>929</v>
      </c>
      <c r="L335">
        <v>0.7648812729327662</v>
      </c>
      <c r="M335">
        <v>0.85644230640775365</v>
      </c>
      <c r="N335">
        <v>6.7667461292995765E-2</v>
      </c>
    </row>
    <row r="336" spans="1:14" x14ac:dyDescent="0.2">
      <c r="A336" t="s">
        <v>423</v>
      </c>
      <c r="B336">
        <v>36695</v>
      </c>
      <c r="C336">
        <v>753</v>
      </c>
      <c r="D336">
        <v>2752422</v>
      </c>
      <c r="E336">
        <v>81.321399999999997</v>
      </c>
      <c r="F336">
        <v>2.1133999999999999</v>
      </c>
      <c r="G336">
        <v>3847.9483</v>
      </c>
      <c r="K336" t="s">
        <v>930</v>
      </c>
      <c r="L336">
        <v>0.36312675555455248</v>
      </c>
      <c r="M336">
        <v>0.92552936302791644</v>
      </c>
      <c r="N336">
        <v>0.40247098783279367</v>
      </c>
    </row>
    <row r="337" spans="1:14" x14ac:dyDescent="0.2">
      <c r="A337" t="s">
        <v>424</v>
      </c>
      <c r="B337">
        <v>37129</v>
      </c>
      <c r="C337">
        <v>720</v>
      </c>
      <c r="D337">
        <v>2703299</v>
      </c>
      <c r="E337">
        <v>78.715299999999999</v>
      </c>
      <c r="F337">
        <v>2.0684999999999998</v>
      </c>
      <c r="G337">
        <v>3805.5018</v>
      </c>
      <c r="K337" t="s">
        <v>931</v>
      </c>
      <c r="L337">
        <v>0.16348404559695587</v>
      </c>
      <c r="M337">
        <v>0.95550284610277259</v>
      </c>
      <c r="N337">
        <v>0.72054265433105169</v>
      </c>
    </row>
    <row r="338" spans="1:14" x14ac:dyDescent="0.2">
      <c r="A338" t="s">
        <v>425</v>
      </c>
      <c r="B338">
        <v>114923</v>
      </c>
      <c r="C338">
        <v>2990</v>
      </c>
      <c r="D338">
        <v>10572492</v>
      </c>
      <c r="E338">
        <v>91.996300000000005</v>
      </c>
      <c r="F338">
        <v>2.6017000000000001</v>
      </c>
      <c r="G338">
        <v>3535.9504999999999</v>
      </c>
      <c r="K338" t="s">
        <v>932</v>
      </c>
      <c r="L338">
        <v>0.99806265589436904</v>
      </c>
      <c r="M338">
        <v>0.88933625144086081</v>
      </c>
      <c r="N338">
        <v>0.97664473348550951</v>
      </c>
    </row>
    <row r="339" spans="1:14" x14ac:dyDescent="0.2">
      <c r="A339" t="s">
        <v>426</v>
      </c>
      <c r="B339">
        <v>116536</v>
      </c>
      <c r="C339">
        <v>2934</v>
      </c>
      <c r="D339">
        <v>10396213</v>
      </c>
      <c r="E339">
        <v>90.593599999999995</v>
      </c>
      <c r="F339">
        <v>2.5594000000000001</v>
      </c>
      <c r="G339">
        <v>3539.6192999999998</v>
      </c>
      <c r="K339" t="s">
        <v>933</v>
      </c>
      <c r="L339">
        <v>0.65667334643111774</v>
      </c>
      <c r="M339">
        <v>0.94605169080490048</v>
      </c>
      <c r="N339">
        <v>0.96958576720105605</v>
      </c>
    </row>
    <row r="340" spans="1:14" x14ac:dyDescent="0.2">
      <c r="A340" t="s">
        <v>427</v>
      </c>
      <c r="B340">
        <v>118079</v>
      </c>
      <c r="C340">
        <v>2922</v>
      </c>
      <c r="D340">
        <v>9878788</v>
      </c>
      <c r="E340">
        <v>88.252200000000002</v>
      </c>
      <c r="F340">
        <v>2.5308000000000002</v>
      </c>
      <c r="G340">
        <v>3487.1686</v>
      </c>
      <c r="K340" t="s">
        <v>934</v>
      </c>
      <c r="L340">
        <v>0.82698095193285148</v>
      </c>
      <c r="M340">
        <v>2.2444058379482044E-3</v>
      </c>
      <c r="N340">
        <v>0.95349594338674015</v>
      </c>
    </row>
    <row r="341" spans="1:14" x14ac:dyDescent="0.2">
      <c r="A341" t="s">
        <v>428</v>
      </c>
      <c r="B341">
        <v>119737</v>
      </c>
      <c r="C341">
        <v>2877</v>
      </c>
      <c r="D341">
        <v>10063326</v>
      </c>
      <c r="E341">
        <v>87.178799999999995</v>
      </c>
      <c r="F341">
        <v>2.4981</v>
      </c>
      <c r="G341">
        <v>3489.7909</v>
      </c>
      <c r="K341" t="s">
        <v>935</v>
      </c>
      <c r="L341">
        <v>0.90804583533356809</v>
      </c>
      <c r="M341">
        <v>1.505999772222723E-2</v>
      </c>
      <c r="N341">
        <v>0.96051778467380633</v>
      </c>
    </row>
    <row r="342" spans="1:14" x14ac:dyDescent="0.2">
      <c r="A342" t="s">
        <v>429</v>
      </c>
      <c r="B342">
        <v>121032</v>
      </c>
      <c r="C342">
        <v>3027</v>
      </c>
      <c r="D342">
        <v>10438300</v>
      </c>
      <c r="E342">
        <v>85.776200000000003</v>
      </c>
      <c r="F342">
        <v>2.4738000000000002</v>
      </c>
      <c r="G342">
        <v>3467.4002999999998</v>
      </c>
      <c r="K342" t="s">
        <v>936</v>
      </c>
      <c r="L342">
        <v>0.99605677979642093</v>
      </c>
      <c r="M342">
        <v>0.58223251349261618</v>
      </c>
      <c r="N342">
        <v>0.95236803170308248</v>
      </c>
    </row>
    <row r="343" spans="1:14" x14ac:dyDescent="0.2">
      <c r="A343" t="s">
        <v>430</v>
      </c>
      <c r="B343">
        <v>123442</v>
      </c>
      <c r="C343">
        <v>3077</v>
      </c>
      <c r="D343">
        <v>11542075</v>
      </c>
      <c r="E343">
        <v>86.9238</v>
      </c>
      <c r="F343">
        <v>2.468</v>
      </c>
      <c r="G343">
        <v>3522.0102999999999</v>
      </c>
      <c r="K343" t="s">
        <v>937</v>
      </c>
      <c r="L343">
        <v>0.96508845593335413</v>
      </c>
      <c r="M343">
        <v>0.89819321029965105</v>
      </c>
      <c r="N343">
        <v>0.98634126535072175</v>
      </c>
    </row>
    <row r="344" spans="1:14" x14ac:dyDescent="0.2">
      <c r="A344" t="s">
        <v>431</v>
      </c>
      <c r="B344">
        <v>125524</v>
      </c>
      <c r="C344">
        <v>3197</v>
      </c>
      <c r="D344">
        <v>10394354</v>
      </c>
      <c r="E344">
        <v>86.655100000000004</v>
      </c>
      <c r="F344">
        <v>2.4866999999999999</v>
      </c>
      <c r="G344">
        <v>3484.8132000000001</v>
      </c>
      <c r="K344" t="s">
        <v>938</v>
      </c>
      <c r="L344">
        <v>0.95940635871359181</v>
      </c>
      <c r="M344">
        <v>0.36222577118309673</v>
      </c>
      <c r="N344">
        <v>0.98894990848073305</v>
      </c>
    </row>
    <row r="345" spans="1:14" x14ac:dyDescent="0.2">
      <c r="A345" t="s">
        <v>432</v>
      </c>
      <c r="B345">
        <v>127886</v>
      </c>
      <c r="C345">
        <v>3072</v>
      </c>
      <c r="D345">
        <v>10835807</v>
      </c>
      <c r="E345">
        <v>86.788399999999996</v>
      </c>
      <c r="F345">
        <v>2.4851000000000001</v>
      </c>
      <c r="G345">
        <v>3492.3249000000001</v>
      </c>
      <c r="K345" t="s">
        <v>939</v>
      </c>
      <c r="L345">
        <v>0.94995043327841378</v>
      </c>
      <c r="M345">
        <v>0.14051941368171086</v>
      </c>
      <c r="N345">
        <v>0.93738501223339399</v>
      </c>
    </row>
    <row r="346" spans="1:14" x14ac:dyDescent="0.2">
      <c r="A346" t="s">
        <v>433</v>
      </c>
      <c r="B346">
        <v>129960</v>
      </c>
      <c r="C346">
        <v>3450</v>
      </c>
      <c r="D346">
        <v>12496811</v>
      </c>
      <c r="E346">
        <v>89.321200000000005</v>
      </c>
      <c r="F346">
        <v>2.5247999999999999</v>
      </c>
      <c r="G346">
        <v>3537.7498000000001</v>
      </c>
      <c r="K346" t="s">
        <v>940</v>
      </c>
      <c r="L346">
        <v>0.99538136647021347</v>
      </c>
      <c r="M346">
        <v>0.93918490927569875</v>
      </c>
      <c r="N346">
        <v>0.99826933423438269</v>
      </c>
    </row>
    <row r="347" spans="1:14" x14ac:dyDescent="0.2">
      <c r="A347" t="s">
        <v>434</v>
      </c>
      <c r="B347">
        <v>133368</v>
      </c>
      <c r="C347">
        <v>3324</v>
      </c>
      <c r="D347">
        <v>12142326</v>
      </c>
      <c r="E347">
        <v>88.766999999999996</v>
      </c>
      <c r="F347">
        <v>2.5240999999999998</v>
      </c>
      <c r="G347">
        <v>3516.7750999999998</v>
      </c>
      <c r="K347" t="s">
        <v>941</v>
      </c>
      <c r="L347">
        <v>0.99473486662292032</v>
      </c>
      <c r="M347">
        <v>0.95101964313803677</v>
      </c>
      <c r="N347">
        <v>0.99365960584186286</v>
      </c>
    </row>
    <row r="348" spans="1:14" x14ac:dyDescent="0.2">
      <c r="A348" t="s">
        <v>435</v>
      </c>
      <c r="B348">
        <v>137038</v>
      </c>
      <c r="C348">
        <v>3385</v>
      </c>
      <c r="D348">
        <v>11759919</v>
      </c>
      <c r="E348">
        <v>89.417299999999997</v>
      </c>
      <c r="F348">
        <v>2.5047000000000001</v>
      </c>
      <c r="G348">
        <v>3570.0146</v>
      </c>
      <c r="K348" t="s">
        <v>942</v>
      </c>
      <c r="L348">
        <v>0.9940217017733628</v>
      </c>
      <c r="M348">
        <v>0.95962177857803765</v>
      </c>
      <c r="N348">
        <v>0.99676002758213134</v>
      </c>
    </row>
    <row r="349" spans="1:14" x14ac:dyDescent="0.2">
      <c r="A349" t="s">
        <v>436</v>
      </c>
      <c r="B349">
        <v>140816</v>
      </c>
      <c r="C349">
        <v>3297</v>
      </c>
      <c r="D349">
        <v>12225073</v>
      </c>
      <c r="E349">
        <v>89.847999999999999</v>
      </c>
      <c r="F349">
        <v>2.4864000000000002</v>
      </c>
      <c r="G349">
        <v>3613.5648999999999</v>
      </c>
      <c r="K349" t="s">
        <v>943</v>
      </c>
      <c r="L349">
        <v>0.98005510701970189</v>
      </c>
      <c r="M349">
        <v>0.81359780442945873</v>
      </c>
      <c r="N349">
        <v>0.99681185905792646</v>
      </c>
    </row>
    <row r="350" spans="1:14" x14ac:dyDescent="0.2">
      <c r="A350" t="s">
        <v>437</v>
      </c>
      <c r="B350">
        <v>144084</v>
      </c>
      <c r="C350">
        <v>3628</v>
      </c>
      <c r="D350">
        <v>14111497</v>
      </c>
      <c r="E350">
        <v>90.470500000000001</v>
      </c>
      <c r="F350">
        <v>2.4552</v>
      </c>
      <c r="G350">
        <v>3684.8184999999999</v>
      </c>
      <c r="K350" t="s">
        <v>944</v>
      </c>
      <c r="L350">
        <v>0.31379951122107519</v>
      </c>
      <c r="M350">
        <v>0.87030218272747129</v>
      </c>
      <c r="N350">
        <v>0.80373355480926978</v>
      </c>
    </row>
    <row r="351" spans="1:14" x14ac:dyDescent="0.2">
      <c r="A351" t="s">
        <v>438</v>
      </c>
      <c r="B351">
        <v>148679</v>
      </c>
      <c r="C351">
        <v>3670</v>
      </c>
      <c r="D351">
        <v>12489039</v>
      </c>
      <c r="E351">
        <v>88.650599999999997</v>
      </c>
      <c r="F351">
        <v>2.4500000000000002</v>
      </c>
      <c r="G351">
        <v>3618.4212000000002</v>
      </c>
      <c r="K351" t="s">
        <v>945</v>
      </c>
      <c r="L351">
        <v>0.8376393698312633</v>
      </c>
      <c r="M351">
        <v>0.68686629072817729</v>
      </c>
      <c r="N351">
        <v>0.89136566019162822</v>
      </c>
    </row>
    <row r="352" spans="1:14" x14ac:dyDescent="0.2">
      <c r="A352" t="s">
        <v>439</v>
      </c>
      <c r="B352">
        <v>153385</v>
      </c>
      <c r="C352">
        <v>3678</v>
      </c>
      <c r="D352">
        <v>14267428</v>
      </c>
      <c r="E352">
        <v>90.453699999999998</v>
      </c>
      <c r="F352">
        <v>2.4317000000000002</v>
      </c>
      <c r="G352">
        <v>3719.8231999999998</v>
      </c>
      <c r="K352" t="s">
        <v>946</v>
      </c>
      <c r="L352">
        <v>0.66552521625281791</v>
      </c>
      <c r="M352">
        <v>5.6075465616649521E-3</v>
      </c>
      <c r="N352">
        <v>0.49729553268533566</v>
      </c>
    </row>
    <row r="353" spans="1:14" x14ac:dyDescent="0.2">
      <c r="A353" t="s">
        <v>440</v>
      </c>
      <c r="B353">
        <v>162275</v>
      </c>
      <c r="C353">
        <v>3808</v>
      </c>
      <c r="D353">
        <v>15328687</v>
      </c>
      <c r="E353">
        <v>92.364400000000003</v>
      </c>
      <c r="F353">
        <v>2.4298999999999999</v>
      </c>
      <c r="G353">
        <v>3801.1804000000002</v>
      </c>
      <c r="K353" t="s">
        <v>947</v>
      </c>
      <c r="L353">
        <v>0.50572784713801489</v>
      </c>
      <c r="M353">
        <v>5.5521320796904645E-2</v>
      </c>
      <c r="N353">
        <v>0.3524030679863101</v>
      </c>
    </row>
    <row r="354" spans="1:14" x14ac:dyDescent="0.2">
      <c r="A354" t="s">
        <v>441</v>
      </c>
      <c r="B354">
        <v>166843</v>
      </c>
      <c r="C354">
        <v>3793</v>
      </c>
      <c r="D354">
        <v>14283602</v>
      </c>
      <c r="E354">
        <v>89.306700000000006</v>
      </c>
      <c r="F354">
        <v>2.3683999999999998</v>
      </c>
      <c r="G354">
        <v>3770.7375999999999</v>
      </c>
      <c r="K354" t="s">
        <v>948</v>
      </c>
      <c r="L354">
        <v>9.6460884882768827E-2</v>
      </c>
      <c r="M354">
        <v>0.33424881998238487</v>
      </c>
      <c r="N354">
        <v>1.8664861298564768E-2</v>
      </c>
    </row>
    <row r="355" spans="1:14" x14ac:dyDescent="0.2">
      <c r="A355" t="s">
        <v>442</v>
      </c>
      <c r="B355">
        <v>172119</v>
      </c>
      <c r="C355">
        <v>3716</v>
      </c>
      <c r="D355">
        <v>14781276</v>
      </c>
      <c r="E355">
        <v>89.610500000000002</v>
      </c>
      <c r="F355">
        <v>2.2906</v>
      </c>
      <c r="G355">
        <v>3912.0369000000001</v>
      </c>
      <c r="K355" t="s">
        <v>949</v>
      </c>
      <c r="L355">
        <v>0.24759509638364605</v>
      </c>
      <c r="M355">
        <v>0.88896000331000602</v>
      </c>
      <c r="N355">
        <v>0.57994826809474032</v>
      </c>
    </row>
    <row r="356" spans="1:14" x14ac:dyDescent="0.2">
      <c r="A356" t="s">
        <v>443</v>
      </c>
      <c r="B356">
        <v>178225</v>
      </c>
      <c r="C356">
        <v>4353</v>
      </c>
      <c r="D356">
        <v>15546176</v>
      </c>
      <c r="E356">
        <v>88.216499999999996</v>
      </c>
      <c r="F356">
        <v>2.3062</v>
      </c>
      <c r="G356">
        <v>3825.1271000000002</v>
      </c>
      <c r="K356" t="s">
        <v>950</v>
      </c>
      <c r="L356">
        <v>0.10009761741177935</v>
      </c>
      <c r="M356">
        <v>0.94058516252143842</v>
      </c>
      <c r="N356">
        <v>0.83207346301941132</v>
      </c>
    </row>
    <row r="357" spans="1:14" x14ac:dyDescent="0.2">
      <c r="A357" t="s">
        <v>444</v>
      </c>
      <c r="B357">
        <v>182707</v>
      </c>
      <c r="C357">
        <v>4109</v>
      </c>
      <c r="D357">
        <v>15735822</v>
      </c>
      <c r="E357">
        <v>86.222899999999996</v>
      </c>
      <c r="F357">
        <v>2.2818999999999998</v>
      </c>
      <c r="G357">
        <v>3778.5282999999999</v>
      </c>
      <c r="K357" t="s">
        <v>951</v>
      </c>
      <c r="L357">
        <v>7.3563735215049011E-2</v>
      </c>
      <c r="M357">
        <v>0.77310523581774315</v>
      </c>
      <c r="N357">
        <v>0.88833000610616641</v>
      </c>
    </row>
    <row r="358" spans="1:14" x14ac:dyDescent="0.2">
      <c r="A358" t="s">
        <v>445</v>
      </c>
      <c r="B358">
        <v>184718</v>
      </c>
      <c r="C358">
        <v>4197</v>
      </c>
      <c r="D358">
        <v>17880077</v>
      </c>
      <c r="E358">
        <v>89.086299999999994</v>
      </c>
      <c r="F358">
        <v>2.2814000000000001</v>
      </c>
      <c r="G358">
        <v>3904.9375</v>
      </c>
      <c r="K358" t="s">
        <v>952</v>
      </c>
      <c r="L358">
        <v>0.97345025145240116</v>
      </c>
      <c r="M358">
        <v>0.80809057383661242</v>
      </c>
      <c r="N358">
        <v>0.98773701150164572</v>
      </c>
    </row>
    <row r="359" spans="1:14" x14ac:dyDescent="0.2">
      <c r="A359" t="s">
        <v>446</v>
      </c>
      <c r="B359">
        <v>1128956</v>
      </c>
      <c r="C359">
        <v>21540</v>
      </c>
      <c r="D359">
        <v>69065130</v>
      </c>
      <c r="E359">
        <v>61.176099999999998</v>
      </c>
      <c r="F359">
        <v>1.9079999999999999</v>
      </c>
      <c r="G359">
        <v>3206.3663000000001</v>
      </c>
      <c r="K359" t="s">
        <v>953</v>
      </c>
      <c r="L359">
        <v>0.89874232149973887</v>
      </c>
      <c r="M359">
        <v>6.7203464311114069E-2</v>
      </c>
      <c r="N359">
        <v>0.91163452082104279</v>
      </c>
    </row>
    <row r="360" spans="1:14" x14ac:dyDescent="0.2">
      <c r="A360" t="s">
        <v>447</v>
      </c>
      <c r="B360">
        <v>1137236</v>
      </c>
      <c r="C360">
        <v>21350</v>
      </c>
      <c r="D360">
        <v>68671023</v>
      </c>
      <c r="E360">
        <v>60.778700000000001</v>
      </c>
      <c r="F360">
        <v>1.8926000000000001</v>
      </c>
      <c r="G360">
        <v>3211.3815</v>
      </c>
      <c r="K360" t="s">
        <v>954</v>
      </c>
      <c r="L360">
        <v>0.95257986561615426</v>
      </c>
      <c r="M360">
        <v>0.21718397197318765</v>
      </c>
      <c r="N360">
        <v>0.90640102358944907</v>
      </c>
    </row>
    <row r="361" spans="1:14" x14ac:dyDescent="0.2">
      <c r="A361" t="s">
        <v>448</v>
      </c>
      <c r="B361">
        <v>1145549</v>
      </c>
      <c r="C361">
        <v>24290</v>
      </c>
      <c r="D361">
        <v>71901965</v>
      </c>
      <c r="E361">
        <v>61.446100000000001</v>
      </c>
      <c r="F361">
        <v>1.9691000000000001</v>
      </c>
      <c r="G361">
        <v>3120.5436</v>
      </c>
      <c r="K361" t="s">
        <v>955</v>
      </c>
      <c r="L361">
        <v>0.94249733662617496</v>
      </c>
      <c r="M361">
        <v>0.27461699730656208</v>
      </c>
      <c r="N361">
        <v>0.91982654412732356</v>
      </c>
    </row>
    <row r="362" spans="1:14" x14ac:dyDescent="0.2">
      <c r="A362" t="s">
        <v>449</v>
      </c>
      <c r="B362">
        <v>1158256</v>
      </c>
      <c r="C362">
        <v>21495</v>
      </c>
      <c r="D362">
        <v>72310164</v>
      </c>
      <c r="E362">
        <v>61.695500000000003</v>
      </c>
      <c r="F362">
        <v>1.9403999999999999</v>
      </c>
      <c r="G362">
        <v>3179.569</v>
      </c>
      <c r="K362" t="s">
        <v>956</v>
      </c>
      <c r="L362">
        <v>0.84504043977673982</v>
      </c>
      <c r="M362">
        <v>0.6421074681691834</v>
      </c>
      <c r="N362">
        <v>0.965500680576728</v>
      </c>
    </row>
    <row r="363" spans="1:14" x14ac:dyDescent="0.2">
      <c r="A363" t="s">
        <v>450</v>
      </c>
      <c r="B363">
        <v>1165358</v>
      </c>
      <c r="C363">
        <v>21509</v>
      </c>
      <c r="D363">
        <v>78088965</v>
      </c>
      <c r="E363">
        <v>63.166899999999998</v>
      </c>
      <c r="F363">
        <v>1.9244000000000001</v>
      </c>
      <c r="G363">
        <v>3282.4794999999999</v>
      </c>
      <c r="K363" t="s">
        <v>957</v>
      </c>
      <c r="L363">
        <v>0.90682200624292186</v>
      </c>
      <c r="M363">
        <v>4.312395373159901E-2</v>
      </c>
      <c r="N363">
        <v>0.99211213188038783</v>
      </c>
    </row>
    <row r="364" spans="1:14" x14ac:dyDescent="0.2">
      <c r="A364" t="s">
        <v>451</v>
      </c>
      <c r="B364">
        <v>1186209</v>
      </c>
      <c r="C364">
        <v>21637</v>
      </c>
      <c r="D364">
        <v>76810028</v>
      </c>
      <c r="E364">
        <v>64.250699999999995</v>
      </c>
      <c r="F364">
        <v>1.9103000000000001</v>
      </c>
      <c r="G364">
        <v>3363.4067</v>
      </c>
      <c r="K364" t="s">
        <v>958</v>
      </c>
      <c r="L364">
        <v>0.92190034239382979</v>
      </c>
      <c r="M364">
        <v>0.65024152582612105</v>
      </c>
      <c r="N364">
        <v>0.9715013857374365</v>
      </c>
    </row>
    <row r="365" spans="1:14" x14ac:dyDescent="0.2">
      <c r="A365" t="s">
        <v>452</v>
      </c>
      <c r="B365">
        <v>1201040</v>
      </c>
      <c r="C365">
        <v>25921</v>
      </c>
      <c r="D365">
        <v>82220401</v>
      </c>
      <c r="E365">
        <v>65.684299999999993</v>
      </c>
      <c r="F365">
        <v>1.9224000000000001</v>
      </c>
      <c r="G365">
        <v>3416.7703999999999</v>
      </c>
      <c r="K365" t="s">
        <v>959</v>
      </c>
      <c r="L365">
        <v>0.94734744127666071</v>
      </c>
      <c r="M365">
        <v>0.75511054061131311</v>
      </c>
      <c r="N365">
        <v>0.97053976271759346</v>
      </c>
    </row>
    <row r="366" spans="1:14" x14ac:dyDescent="0.2">
      <c r="A366" t="s">
        <v>453</v>
      </c>
      <c r="B366">
        <v>1224178</v>
      </c>
      <c r="C366">
        <v>22646</v>
      </c>
      <c r="D366">
        <v>78352961</v>
      </c>
      <c r="E366">
        <v>66.0428</v>
      </c>
      <c r="F366">
        <v>1.92</v>
      </c>
      <c r="G366">
        <v>3439.7779</v>
      </c>
      <c r="K366" t="s">
        <v>960</v>
      </c>
      <c r="L366">
        <v>0.62298924341776418</v>
      </c>
      <c r="M366">
        <v>0.82493045412985999</v>
      </c>
      <c r="N366">
        <v>0.95193882248573181</v>
      </c>
    </row>
    <row r="367" spans="1:14" x14ac:dyDescent="0.2">
      <c r="A367" t="s">
        <v>454</v>
      </c>
      <c r="B367">
        <v>1238558</v>
      </c>
      <c r="C367">
        <v>23134</v>
      </c>
      <c r="D367">
        <v>84079965</v>
      </c>
      <c r="E367">
        <v>66.281300000000002</v>
      </c>
      <c r="F367">
        <v>1.9245000000000001</v>
      </c>
      <c r="G367">
        <v>3444.078</v>
      </c>
      <c r="K367" t="s">
        <v>961</v>
      </c>
      <c r="L367">
        <v>0.79815345066859722</v>
      </c>
      <c r="M367">
        <v>0.83452985208207298</v>
      </c>
      <c r="N367">
        <v>0.98202471959068083</v>
      </c>
    </row>
    <row r="368" spans="1:14" x14ac:dyDescent="0.2">
      <c r="A368" t="s">
        <v>455</v>
      </c>
      <c r="B368">
        <v>1267278</v>
      </c>
      <c r="C368">
        <v>23308</v>
      </c>
      <c r="D368">
        <v>82870251</v>
      </c>
      <c r="E368">
        <v>66.420599999999993</v>
      </c>
      <c r="F368">
        <v>1.9267000000000001</v>
      </c>
      <c r="G368">
        <v>3447.29</v>
      </c>
      <c r="K368" t="s">
        <v>962</v>
      </c>
      <c r="L368">
        <v>0.89489302462787979</v>
      </c>
      <c r="M368">
        <v>0.1494245068766609</v>
      </c>
      <c r="N368">
        <v>0.98590460993085782</v>
      </c>
    </row>
    <row r="369" spans="1:14" x14ac:dyDescent="0.2">
      <c r="A369" t="s">
        <v>456</v>
      </c>
      <c r="B369">
        <v>1289361</v>
      </c>
      <c r="C369">
        <v>26668</v>
      </c>
      <c r="D369">
        <v>86458817</v>
      </c>
      <c r="E369">
        <v>66.096299999999999</v>
      </c>
      <c r="F369">
        <v>1.9077</v>
      </c>
      <c r="G369">
        <v>3464.6601000000001</v>
      </c>
      <c r="K369" t="s">
        <v>963</v>
      </c>
      <c r="L369">
        <v>0.92563650917304996</v>
      </c>
      <c r="M369">
        <v>8.0291096306413429E-2</v>
      </c>
      <c r="N369">
        <v>0.8620913876651205</v>
      </c>
    </row>
    <row r="370" spans="1:14" x14ac:dyDescent="0.2">
      <c r="A370" t="s">
        <v>457</v>
      </c>
      <c r="B370">
        <v>1312537</v>
      </c>
      <c r="C370">
        <v>24211</v>
      </c>
      <c r="D370">
        <v>88925804</v>
      </c>
      <c r="E370">
        <v>67.022800000000004</v>
      </c>
      <c r="F370">
        <v>1.9054</v>
      </c>
      <c r="G370">
        <v>3517.5844999999999</v>
      </c>
      <c r="K370" t="s">
        <v>964</v>
      </c>
      <c r="L370">
        <v>0.84448258393463682</v>
      </c>
      <c r="M370">
        <v>0.21091246682884579</v>
      </c>
      <c r="N370">
        <v>0.99398778604126903</v>
      </c>
    </row>
    <row r="371" spans="1:14" x14ac:dyDescent="0.2">
      <c r="A371" t="s">
        <v>458</v>
      </c>
      <c r="B371">
        <v>1328627</v>
      </c>
      <c r="C371">
        <v>24820</v>
      </c>
      <c r="D371">
        <v>91694498</v>
      </c>
      <c r="E371">
        <v>67.326400000000007</v>
      </c>
      <c r="F371">
        <v>1.9048</v>
      </c>
      <c r="G371">
        <v>3534.5922</v>
      </c>
      <c r="K371" t="s">
        <v>965</v>
      </c>
      <c r="L371">
        <v>0.89270767904583892</v>
      </c>
      <c r="M371">
        <v>0.60612684730888378</v>
      </c>
      <c r="N371">
        <v>0.95846167338283916</v>
      </c>
    </row>
    <row r="372" spans="1:14" x14ac:dyDescent="0.2">
      <c r="A372" t="s">
        <v>459</v>
      </c>
      <c r="B372">
        <v>1357601</v>
      </c>
      <c r="C372">
        <v>26232</v>
      </c>
      <c r="D372">
        <v>93906392</v>
      </c>
      <c r="E372">
        <v>68.263400000000004</v>
      </c>
      <c r="F372">
        <v>1.9275</v>
      </c>
      <c r="G372">
        <v>3541.4693000000002</v>
      </c>
      <c r="K372" t="s">
        <v>966</v>
      </c>
      <c r="L372">
        <v>0.94820036381594963</v>
      </c>
      <c r="M372">
        <v>0.75409892099546894</v>
      </c>
      <c r="N372">
        <v>0.97154884919653051</v>
      </c>
    </row>
    <row r="373" spans="1:14" x14ac:dyDescent="0.2">
      <c r="A373" t="s">
        <v>460</v>
      </c>
      <c r="B373">
        <v>1382259</v>
      </c>
      <c r="C373">
        <v>29804</v>
      </c>
      <c r="D373">
        <v>100372901</v>
      </c>
      <c r="E373">
        <v>69.670699999999997</v>
      </c>
      <c r="F373">
        <v>1.9524999999999999</v>
      </c>
      <c r="G373">
        <v>3568.1954999999998</v>
      </c>
      <c r="K373" t="s">
        <v>967</v>
      </c>
      <c r="L373">
        <v>0.97441794236951051</v>
      </c>
      <c r="M373">
        <v>0.3145097321097492</v>
      </c>
      <c r="N373">
        <v>0.97374079485072762</v>
      </c>
    </row>
    <row r="374" spans="1:14" x14ac:dyDescent="0.2">
      <c r="A374" t="s">
        <v>461</v>
      </c>
      <c r="B374">
        <v>1450606</v>
      </c>
      <c r="C374">
        <v>28131</v>
      </c>
      <c r="D374">
        <v>101046819</v>
      </c>
      <c r="E374">
        <v>70.123999999999995</v>
      </c>
      <c r="F374">
        <v>1.9746999999999999</v>
      </c>
      <c r="G374">
        <v>3551.0713000000001</v>
      </c>
      <c r="K374" t="s">
        <v>968</v>
      </c>
      <c r="L374">
        <v>0.96241170830352551</v>
      </c>
      <c r="M374">
        <v>0.9366418777875759</v>
      </c>
      <c r="N374">
        <v>5.4501949711471744E-2</v>
      </c>
    </row>
    <row r="375" spans="1:14" x14ac:dyDescent="0.2">
      <c r="A375" t="s">
        <v>462</v>
      </c>
      <c r="B375">
        <v>1473887</v>
      </c>
      <c r="C375">
        <v>26597</v>
      </c>
      <c r="D375">
        <v>100665438</v>
      </c>
      <c r="E375">
        <v>69.909400000000005</v>
      </c>
      <c r="F375">
        <v>1.9555</v>
      </c>
      <c r="G375">
        <v>3575.0925000000002</v>
      </c>
      <c r="K375" t="s">
        <v>969</v>
      </c>
      <c r="L375">
        <v>0.59364401936147559</v>
      </c>
      <c r="M375">
        <v>0.81277105798214044</v>
      </c>
      <c r="N375">
        <v>7.3885057318141587E-2</v>
      </c>
    </row>
    <row r="376" spans="1:14" x14ac:dyDescent="0.2">
      <c r="A376" t="s">
        <v>463</v>
      </c>
      <c r="B376">
        <v>1509031</v>
      </c>
      <c r="C376">
        <v>27559</v>
      </c>
      <c r="D376">
        <v>107703074</v>
      </c>
      <c r="E376">
        <v>70.461399999999998</v>
      </c>
      <c r="F376">
        <v>1.9274</v>
      </c>
      <c r="G376">
        <v>3655.8530999999998</v>
      </c>
      <c r="K376" t="s">
        <v>970</v>
      </c>
      <c r="L376">
        <v>0.32221144510930311</v>
      </c>
      <c r="M376">
        <v>0.56153725659833176</v>
      </c>
      <c r="N376">
        <v>2.0021294218672644E-2</v>
      </c>
    </row>
    <row r="377" spans="1:14" x14ac:dyDescent="0.2">
      <c r="A377" t="s">
        <v>464</v>
      </c>
      <c r="B377">
        <v>1549131</v>
      </c>
      <c r="C377">
        <v>33145</v>
      </c>
      <c r="D377">
        <v>118986560</v>
      </c>
      <c r="E377">
        <v>71.607299999999995</v>
      </c>
      <c r="F377">
        <v>1.9294</v>
      </c>
      <c r="G377">
        <v>3711.2923000000001</v>
      </c>
      <c r="K377" t="s">
        <v>971</v>
      </c>
      <c r="L377">
        <v>6.3860106420590319E-3</v>
      </c>
      <c r="M377">
        <v>0.25971362074987298</v>
      </c>
      <c r="N377">
        <v>0.32024566376459446</v>
      </c>
    </row>
    <row r="378" spans="1:14" x14ac:dyDescent="0.2">
      <c r="A378" t="s">
        <v>465</v>
      </c>
      <c r="B378">
        <v>1576223</v>
      </c>
      <c r="C378">
        <v>30685</v>
      </c>
      <c r="D378">
        <v>115741416</v>
      </c>
      <c r="E378">
        <v>72.540400000000005</v>
      </c>
      <c r="F378">
        <v>1.9316</v>
      </c>
      <c r="G378">
        <v>3755.5005999999998</v>
      </c>
      <c r="K378" t="s">
        <v>972</v>
      </c>
      <c r="L378">
        <v>0.89107272696650175</v>
      </c>
      <c r="M378">
        <v>0.7854705667779267</v>
      </c>
      <c r="N378">
        <v>0.84323554257305267</v>
      </c>
    </row>
    <row r="379" spans="1:14" x14ac:dyDescent="0.2">
      <c r="A379" t="s">
        <v>466</v>
      </c>
      <c r="B379">
        <v>1589035</v>
      </c>
      <c r="C379">
        <v>29599</v>
      </c>
      <c r="D379">
        <v>121354907</v>
      </c>
      <c r="E379">
        <v>74.5227</v>
      </c>
      <c r="F379">
        <v>1.9440999999999999</v>
      </c>
      <c r="G379">
        <v>3833.3220000000001</v>
      </c>
      <c r="K379" t="s">
        <v>973</v>
      </c>
      <c r="L379">
        <v>5.2095139648130756E-2</v>
      </c>
      <c r="M379">
        <v>1.3903080103768932E-3</v>
      </c>
      <c r="N379">
        <v>0.10309046012635145</v>
      </c>
    </row>
    <row r="380" spans="1:14" x14ac:dyDescent="0.2">
      <c r="A380" t="s">
        <v>467</v>
      </c>
      <c r="B380">
        <v>16813</v>
      </c>
      <c r="C380">
        <v>527</v>
      </c>
      <c r="D380">
        <v>1797819</v>
      </c>
      <c r="E380">
        <v>106.9303</v>
      </c>
      <c r="F380">
        <v>3.1345000000000001</v>
      </c>
      <c r="G380">
        <v>3411.4213</v>
      </c>
      <c r="K380" t="s">
        <v>974</v>
      </c>
      <c r="L380">
        <v>0.29076889475756384</v>
      </c>
      <c r="M380">
        <v>3.416141400538285E-3</v>
      </c>
      <c r="N380">
        <v>0.37286599685240446</v>
      </c>
    </row>
    <row r="381" spans="1:14" x14ac:dyDescent="0.2">
      <c r="A381" t="s">
        <v>468</v>
      </c>
      <c r="B381">
        <v>16973</v>
      </c>
      <c r="C381">
        <v>479</v>
      </c>
      <c r="D381">
        <v>1441014</v>
      </c>
      <c r="E381">
        <v>95.863200000000006</v>
      </c>
      <c r="F381">
        <v>2.9775999999999998</v>
      </c>
      <c r="G381">
        <v>3219.5158999999999</v>
      </c>
      <c r="K381" t="s">
        <v>975</v>
      </c>
      <c r="L381">
        <v>0.33478104078571419</v>
      </c>
      <c r="M381">
        <v>1.7599011518691671E-2</v>
      </c>
      <c r="N381">
        <v>0.42078739801634513</v>
      </c>
    </row>
    <row r="382" spans="1:14" x14ac:dyDescent="0.2">
      <c r="A382" t="s">
        <v>469</v>
      </c>
      <c r="B382">
        <v>17194</v>
      </c>
      <c r="C382">
        <v>506</v>
      </c>
      <c r="D382">
        <v>2108745</v>
      </c>
      <c r="E382">
        <v>104.8956</v>
      </c>
      <c r="F382">
        <v>2.9659</v>
      </c>
      <c r="G382">
        <v>3536.7579000000001</v>
      </c>
      <c r="K382" t="s">
        <v>976</v>
      </c>
      <c r="L382">
        <v>0.8227844066430936</v>
      </c>
      <c r="M382">
        <v>6.9631405927709014E-2</v>
      </c>
      <c r="N382">
        <v>0.97733202885883608</v>
      </c>
    </row>
    <row r="383" spans="1:14" x14ac:dyDescent="0.2">
      <c r="A383" t="s">
        <v>470</v>
      </c>
      <c r="B383">
        <v>17379</v>
      </c>
      <c r="C383">
        <v>544</v>
      </c>
      <c r="D383">
        <v>2182154</v>
      </c>
      <c r="E383">
        <v>110.1498</v>
      </c>
      <c r="F383">
        <v>3.0076999999999998</v>
      </c>
      <c r="G383">
        <v>3662.3209999999999</v>
      </c>
      <c r="K383" t="s">
        <v>977</v>
      </c>
      <c r="L383">
        <v>0.74979881097301582</v>
      </c>
      <c r="M383">
        <v>0.86397048841167223</v>
      </c>
      <c r="N383">
        <v>6.5727030617953833E-2</v>
      </c>
    </row>
    <row r="384" spans="1:14" x14ac:dyDescent="0.2">
      <c r="A384" t="s">
        <v>471</v>
      </c>
      <c r="B384">
        <v>17511</v>
      </c>
      <c r="C384">
        <v>617</v>
      </c>
      <c r="D384">
        <v>1949903</v>
      </c>
      <c r="E384">
        <v>111.2388</v>
      </c>
      <c r="F384">
        <v>3.1076000000000001</v>
      </c>
      <c r="G384">
        <v>3579.5974000000001</v>
      </c>
      <c r="K384" t="s">
        <v>978</v>
      </c>
      <c r="L384">
        <v>0.35306058444902072</v>
      </c>
      <c r="M384">
        <v>0.93189925653094252</v>
      </c>
      <c r="N384">
        <v>0.38885773512764277</v>
      </c>
    </row>
    <row r="385" spans="1:14" x14ac:dyDescent="0.2">
      <c r="A385" t="s">
        <v>472</v>
      </c>
      <c r="B385">
        <v>17782</v>
      </c>
      <c r="C385">
        <v>503</v>
      </c>
      <c r="D385">
        <v>1716977</v>
      </c>
      <c r="E385">
        <v>113.9006</v>
      </c>
      <c r="F385">
        <v>3.1059000000000001</v>
      </c>
      <c r="G385">
        <v>3667.1792999999998</v>
      </c>
      <c r="K385" t="s">
        <v>979</v>
      </c>
      <c r="L385">
        <v>0.15857258205075386</v>
      </c>
      <c r="M385">
        <v>0.95503551869747239</v>
      </c>
      <c r="N385">
        <v>0.69995996727124687</v>
      </c>
    </row>
    <row r="386" spans="1:14" x14ac:dyDescent="0.2">
      <c r="A386" t="s">
        <v>473</v>
      </c>
      <c r="B386">
        <v>18048</v>
      </c>
      <c r="C386">
        <v>553</v>
      </c>
      <c r="D386">
        <v>2088807</v>
      </c>
      <c r="E386">
        <v>112.2432</v>
      </c>
      <c r="F386">
        <v>3.1349</v>
      </c>
      <c r="G386">
        <v>3580.4425000000001</v>
      </c>
    </row>
    <row r="387" spans="1:14" x14ac:dyDescent="0.2">
      <c r="A387" t="s">
        <v>474</v>
      </c>
      <c r="B387">
        <v>18357</v>
      </c>
      <c r="C387">
        <v>597</v>
      </c>
      <c r="D387">
        <v>2310536</v>
      </c>
      <c r="E387">
        <v>112.50279999999999</v>
      </c>
      <c r="F387">
        <v>3.1661000000000001</v>
      </c>
      <c r="G387">
        <v>3553.4022</v>
      </c>
    </row>
    <row r="388" spans="1:14" x14ac:dyDescent="0.2">
      <c r="A388" t="s">
        <v>475</v>
      </c>
      <c r="B388">
        <v>18557</v>
      </c>
      <c r="C388">
        <v>572</v>
      </c>
      <c r="D388">
        <v>2108752</v>
      </c>
      <c r="E388">
        <v>113.06870000000001</v>
      </c>
      <c r="F388">
        <v>3.0587</v>
      </c>
      <c r="G388">
        <v>3696.6615999999999</v>
      </c>
    </row>
    <row r="389" spans="1:14" x14ac:dyDescent="0.2">
      <c r="A389" t="s">
        <v>476</v>
      </c>
      <c r="B389">
        <v>18926</v>
      </c>
      <c r="C389">
        <v>568</v>
      </c>
      <c r="D389">
        <v>1911973</v>
      </c>
      <c r="E389">
        <v>113.9572</v>
      </c>
      <c r="F389">
        <v>3.0992999999999999</v>
      </c>
      <c r="G389">
        <v>3676.8856000000001</v>
      </c>
    </row>
    <row r="390" spans="1:14" x14ac:dyDescent="0.2">
      <c r="A390" t="s">
        <v>477</v>
      </c>
      <c r="B390">
        <v>19285</v>
      </c>
      <c r="C390">
        <v>609</v>
      </c>
      <c r="D390">
        <v>2557587</v>
      </c>
      <c r="E390">
        <v>118.32080000000001</v>
      </c>
      <c r="F390">
        <v>3.1227999999999998</v>
      </c>
      <c r="G390">
        <v>3788.9378000000002</v>
      </c>
    </row>
    <row r="391" spans="1:14" x14ac:dyDescent="0.2">
      <c r="A391" t="s">
        <v>478</v>
      </c>
      <c r="B391">
        <v>19610</v>
      </c>
      <c r="C391">
        <v>683</v>
      </c>
      <c r="D391">
        <v>3267090</v>
      </c>
      <c r="E391">
        <v>128.90360000000001</v>
      </c>
      <c r="F391">
        <v>3.1842000000000001</v>
      </c>
      <c r="G391">
        <v>4048.2737999999999</v>
      </c>
    </row>
    <row r="392" spans="1:14" x14ac:dyDescent="0.2">
      <c r="A392" t="s">
        <v>479</v>
      </c>
      <c r="B392">
        <v>19874</v>
      </c>
      <c r="C392">
        <v>675</v>
      </c>
      <c r="D392">
        <v>2844749</v>
      </c>
      <c r="E392">
        <v>136.19149999999999</v>
      </c>
      <c r="F392">
        <v>3.2627999999999999</v>
      </c>
      <c r="G392">
        <v>4174.1219000000001</v>
      </c>
    </row>
    <row r="393" spans="1:14" x14ac:dyDescent="0.2">
      <c r="A393" t="s">
        <v>480</v>
      </c>
      <c r="B393">
        <v>20213</v>
      </c>
      <c r="C393">
        <v>614</v>
      </c>
      <c r="D393">
        <v>2590306</v>
      </c>
      <c r="E393">
        <v>142.5607</v>
      </c>
      <c r="F393">
        <v>3.2677999999999998</v>
      </c>
      <c r="G393">
        <v>4362.5463</v>
      </c>
    </row>
    <row r="394" spans="1:14" x14ac:dyDescent="0.2">
      <c r="A394" t="s">
        <v>481</v>
      </c>
      <c r="B394">
        <v>20428</v>
      </c>
      <c r="C394">
        <v>772</v>
      </c>
      <c r="D394">
        <v>3575688</v>
      </c>
      <c r="E394">
        <v>153.23349999999999</v>
      </c>
      <c r="F394">
        <v>3.4245999999999999</v>
      </c>
      <c r="G394">
        <v>4474.4288999999999</v>
      </c>
    </row>
    <row r="395" spans="1:14" x14ac:dyDescent="0.2">
      <c r="A395" t="s">
        <v>482</v>
      </c>
      <c r="B395">
        <v>20880</v>
      </c>
      <c r="C395">
        <v>739</v>
      </c>
      <c r="D395">
        <v>3655291</v>
      </c>
      <c r="E395">
        <v>155.61189999999999</v>
      </c>
      <c r="F395">
        <v>3.44</v>
      </c>
      <c r="G395">
        <v>4523.5835999999999</v>
      </c>
    </row>
    <row r="396" spans="1:14" x14ac:dyDescent="0.2">
      <c r="A396" t="s">
        <v>483</v>
      </c>
      <c r="B396">
        <v>20944</v>
      </c>
      <c r="C396">
        <v>753</v>
      </c>
      <c r="D396">
        <v>3608948</v>
      </c>
      <c r="E396">
        <v>162.85980000000001</v>
      </c>
      <c r="F396">
        <v>3.49</v>
      </c>
      <c r="G396">
        <v>4666.5159999999996</v>
      </c>
    </row>
    <row r="397" spans="1:14" x14ac:dyDescent="0.2">
      <c r="A397" t="s">
        <v>484</v>
      </c>
      <c r="B397">
        <v>21052</v>
      </c>
      <c r="C397">
        <v>599</v>
      </c>
      <c r="D397">
        <v>2875255</v>
      </c>
      <c r="E397">
        <v>164.64009999999999</v>
      </c>
      <c r="F397">
        <v>3.4367999999999999</v>
      </c>
      <c r="G397">
        <v>4790.4931999999999</v>
      </c>
    </row>
    <row r="398" spans="1:14" x14ac:dyDescent="0.2">
      <c r="A398" t="s">
        <v>485</v>
      </c>
      <c r="B398">
        <v>21184</v>
      </c>
      <c r="C398">
        <v>757</v>
      </c>
      <c r="D398">
        <v>3647544</v>
      </c>
      <c r="E398">
        <v>164.01429999999999</v>
      </c>
      <c r="F398">
        <v>3.3881000000000001</v>
      </c>
      <c r="G398">
        <v>4840.9543999999996</v>
      </c>
    </row>
    <row r="399" spans="1:14" x14ac:dyDescent="0.2">
      <c r="A399" t="s">
        <v>486</v>
      </c>
      <c r="B399">
        <v>21137</v>
      </c>
      <c r="C399">
        <v>761</v>
      </c>
      <c r="D399">
        <v>4243943</v>
      </c>
      <c r="E399">
        <v>170.4957</v>
      </c>
      <c r="F399">
        <v>3.4037999999999999</v>
      </c>
      <c r="G399">
        <v>5008.9512000000004</v>
      </c>
    </row>
    <row r="400" spans="1:14" x14ac:dyDescent="0.2">
      <c r="A400" t="s">
        <v>487</v>
      </c>
      <c r="B400">
        <v>21028</v>
      </c>
      <c r="C400">
        <v>735</v>
      </c>
      <c r="D400">
        <v>3791956</v>
      </c>
      <c r="E400">
        <v>172.49440000000001</v>
      </c>
      <c r="F400">
        <v>3.3791000000000002</v>
      </c>
      <c r="G400">
        <v>5104.7327999999998</v>
      </c>
    </row>
    <row r="401" spans="1:7" x14ac:dyDescent="0.2">
      <c r="A401" t="s">
        <v>488</v>
      </c>
      <c r="B401">
        <v>93099</v>
      </c>
      <c r="C401">
        <v>3017</v>
      </c>
      <c r="D401">
        <v>13516948</v>
      </c>
      <c r="E401">
        <v>145.18899999999999</v>
      </c>
      <c r="F401">
        <v>3.2406000000000001</v>
      </c>
      <c r="G401">
        <v>4480.2611999999999</v>
      </c>
    </row>
    <row r="402" spans="1:7" x14ac:dyDescent="0.2">
      <c r="A402" t="s">
        <v>489</v>
      </c>
      <c r="B402">
        <v>93711</v>
      </c>
      <c r="C402">
        <v>2924</v>
      </c>
      <c r="D402">
        <v>16198173</v>
      </c>
      <c r="E402">
        <v>159.066</v>
      </c>
      <c r="F402">
        <v>3.1802000000000001</v>
      </c>
      <c r="G402">
        <v>5001.7035999999998</v>
      </c>
    </row>
    <row r="403" spans="1:7" x14ac:dyDescent="0.2">
      <c r="A403" t="s">
        <v>490</v>
      </c>
      <c r="B403">
        <v>94300</v>
      </c>
      <c r="C403">
        <v>2807</v>
      </c>
      <c r="D403">
        <v>12992265</v>
      </c>
      <c r="E403">
        <v>151.92410000000001</v>
      </c>
      <c r="F403">
        <v>3.1118999999999999</v>
      </c>
      <c r="G403">
        <v>4881.96</v>
      </c>
    </row>
    <row r="404" spans="1:7" x14ac:dyDescent="0.2">
      <c r="A404" t="s">
        <v>491</v>
      </c>
      <c r="B404">
        <v>94988</v>
      </c>
      <c r="C404">
        <v>3048</v>
      </c>
      <c r="D404">
        <v>14760632</v>
      </c>
      <c r="E404">
        <v>152.8006</v>
      </c>
      <c r="F404">
        <v>3.1364000000000001</v>
      </c>
      <c r="G404">
        <v>4871.8225000000002</v>
      </c>
    </row>
    <row r="405" spans="1:7" x14ac:dyDescent="0.2">
      <c r="A405" t="s">
        <v>492</v>
      </c>
      <c r="B405">
        <v>95767</v>
      </c>
      <c r="C405">
        <v>3200</v>
      </c>
      <c r="D405">
        <v>14282166</v>
      </c>
      <c r="E405">
        <v>153.74459999999999</v>
      </c>
      <c r="F405">
        <v>3.1625999999999999</v>
      </c>
      <c r="G405">
        <v>4861.2768999999998</v>
      </c>
    </row>
    <row r="406" spans="1:7" x14ac:dyDescent="0.2">
      <c r="A406" t="s">
        <v>493</v>
      </c>
      <c r="B406">
        <v>96561</v>
      </c>
      <c r="C406">
        <v>3045</v>
      </c>
      <c r="D406">
        <v>13818575</v>
      </c>
      <c r="E406">
        <v>146.36080000000001</v>
      </c>
      <c r="F406">
        <v>3.1707000000000001</v>
      </c>
      <c r="G406">
        <v>4616.0030999999999</v>
      </c>
    </row>
    <row r="407" spans="1:7" x14ac:dyDescent="0.2">
      <c r="A407" t="s">
        <v>494</v>
      </c>
      <c r="B407">
        <v>97335</v>
      </c>
      <c r="C407">
        <v>3140</v>
      </c>
      <c r="D407">
        <v>14715384</v>
      </c>
      <c r="E407">
        <v>149.6857</v>
      </c>
      <c r="F407">
        <v>3.2323</v>
      </c>
      <c r="G407">
        <v>4630.9624999999996</v>
      </c>
    </row>
    <row r="408" spans="1:7" x14ac:dyDescent="0.2">
      <c r="A408" t="s">
        <v>495</v>
      </c>
      <c r="B408">
        <v>98085</v>
      </c>
      <c r="C408">
        <v>3002</v>
      </c>
      <c r="D408">
        <v>13198906</v>
      </c>
      <c r="E408">
        <v>144.46250000000001</v>
      </c>
      <c r="F408">
        <v>3.1945999999999999</v>
      </c>
      <c r="G408">
        <v>4522.0820999999996</v>
      </c>
    </row>
    <row r="409" spans="1:7" x14ac:dyDescent="0.2">
      <c r="A409" t="s">
        <v>496</v>
      </c>
      <c r="B409">
        <v>98699</v>
      </c>
      <c r="C409">
        <v>3596</v>
      </c>
      <c r="D409">
        <v>14715200</v>
      </c>
      <c r="E409">
        <v>144.48670000000001</v>
      </c>
      <c r="F409">
        <v>3.2719999999999998</v>
      </c>
      <c r="G409">
        <v>4415.8698999999997</v>
      </c>
    </row>
    <row r="410" spans="1:7" x14ac:dyDescent="0.2">
      <c r="A410" t="s">
        <v>497</v>
      </c>
      <c r="B410">
        <v>99566</v>
      </c>
      <c r="C410">
        <v>3495</v>
      </c>
      <c r="D410">
        <v>15838903</v>
      </c>
      <c r="E410">
        <v>148.51570000000001</v>
      </c>
      <c r="F410">
        <v>3.3613</v>
      </c>
      <c r="G410">
        <v>4418.3778000000002</v>
      </c>
    </row>
    <row r="411" spans="1:7" x14ac:dyDescent="0.2">
      <c r="A411" t="s">
        <v>498</v>
      </c>
      <c r="B411">
        <v>100330</v>
      </c>
      <c r="C411">
        <v>3517</v>
      </c>
      <c r="D411">
        <v>15954834</v>
      </c>
      <c r="E411">
        <v>150.5189</v>
      </c>
      <c r="F411">
        <v>3.431</v>
      </c>
      <c r="G411">
        <v>4387.0568000000003</v>
      </c>
    </row>
    <row r="412" spans="1:7" x14ac:dyDescent="0.2">
      <c r="A412" t="s">
        <v>499</v>
      </c>
      <c r="B412">
        <v>100847</v>
      </c>
      <c r="C412">
        <v>3593</v>
      </c>
      <c r="D412">
        <v>17821845</v>
      </c>
      <c r="E412">
        <v>161.05160000000001</v>
      </c>
      <c r="F412">
        <v>3.5552000000000001</v>
      </c>
      <c r="G412">
        <v>4530.0177000000003</v>
      </c>
    </row>
    <row r="413" spans="1:7" x14ac:dyDescent="0.2">
      <c r="A413" t="s">
        <v>500</v>
      </c>
      <c r="B413">
        <v>101441</v>
      </c>
      <c r="C413">
        <v>3870</v>
      </c>
      <c r="D413">
        <v>19198637</v>
      </c>
      <c r="E413">
        <v>171.10130000000001</v>
      </c>
      <c r="F413">
        <v>3.5991</v>
      </c>
      <c r="G413">
        <v>4754.0047999999997</v>
      </c>
    </row>
    <row r="414" spans="1:7" x14ac:dyDescent="0.2">
      <c r="A414" t="s">
        <v>501</v>
      </c>
      <c r="B414">
        <v>102279</v>
      </c>
      <c r="C414">
        <v>3698</v>
      </c>
      <c r="D414">
        <v>18718054</v>
      </c>
      <c r="E414">
        <v>177.06569999999999</v>
      </c>
      <c r="F414">
        <v>3.6251000000000002</v>
      </c>
      <c r="G414">
        <v>4884.41</v>
      </c>
    </row>
    <row r="415" spans="1:7" x14ac:dyDescent="0.2">
      <c r="A415" t="s">
        <v>502</v>
      </c>
      <c r="B415">
        <v>103235</v>
      </c>
      <c r="C415">
        <v>4058</v>
      </c>
      <c r="D415">
        <v>20655937</v>
      </c>
      <c r="E415">
        <v>187.3323</v>
      </c>
      <c r="F415">
        <v>3.7320000000000002</v>
      </c>
      <c r="G415">
        <v>5019.6776</v>
      </c>
    </row>
    <row r="416" spans="1:7" x14ac:dyDescent="0.2">
      <c r="A416" t="s">
        <v>503</v>
      </c>
      <c r="B416">
        <v>105193</v>
      </c>
      <c r="C416">
        <v>3695</v>
      </c>
      <c r="D416">
        <v>22650056</v>
      </c>
      <c r="E416">
        <v>197.07159999999999</v>
      </c>
      <c r="F416">
        <v>3.7174</v>
      </c>
      <c r="G416">
        <v>5301.3957</v>
      </c>
    </row>
    <row r="417" spans="1:7" x14ac:dyDescent="0.2">
      <c r="A417" t="s">
        <v>504</v>
      </c>
      <c r="B417">
        <v>105661</v>
      </c>
      <c r="C417">
        <v>3556</v>
      </c>
      <c r="D417">
        <v>21417138</v>
      </c>
      <c r="E417">
        <v>200.4025</v>
      </c>
      <c r="F417">
        <v>3.6042999999999998</v>
      </c>
      <c r="G417">
        <v>5560.1508999999996</v>
      </c>
    </row>
    <row r="418" spans="1:7" x14ac:dyDescent="0.2">
      <c r="A418" t="s">
        <v>505</v>
      </c>
      <c r="B418">
        <v>106366</v>
      </c>
      <c r="C418">
        <v>3236</v>
      </c>
      <c r="D418">
        <v>20175553</v>
      </c>
      <c r="E418">
        <v>201.92099999999999</v>
      </c>
      <c r="F418">
        <v>3.4592999999999998</v>
      </c>
      <c r="G418">
        <v>5836.9669000000004</v>
      </c>
    </row>
    <row r="419" spans="1:7" x14ac:dyDescent="0.2">
      <c r="A419" t="s">
        <v>506</v>
      </c>
      <c r="B419">
        <v>107438</v>
      </c>
      <c r="C419">
        <v>3599</v>
      </c>
      <c r="D419">
        <v>22200048</v>
      </c>
      <c r="E419">
        <v>203.55860000000001</v>
      </c>
      <c r="F419">
        <v>3.3170000000000002</v>
      </c>
      <c r="G419">
        <v>6136.7879000000003</v>
      </c>
    </row>
    <row r="420" spans="1:7" x14ac:dyDescent="0.2">
      <c r="A420" t="s">
        <v>507</v>
      </c>
      <c r="B420">
        <v>108208</v>
      </c>
      <c r="C420">
        <v>3467</v>
      </c>
      <c r="D420">
        <v>22735566</v>
      </c>
      <c r="E420">
        <v>202.3235</v>
      </c>
      <c r="F420">
        <v>3.2403</v>
      </c>
      <c r="G420">
        <v>6243.9243999999999</v>
      </c>
    </row>
    <row r="421" spans="1:7" x14ac:dyDescent="0.2">
      <c r="A421" t="s">
        <v>508</v>
      </c>
      <c r="B421">
        <v>108395</v>
      </c>
      <c r="C421">
        <v>3677</v>
      </c>
      <c r="D421">
        <v>24496073</v>
      </c>
      <c r="E421">
        <v>208.1919</v>
      </c>
      <c r="F421">
        <v>3.2479</v>
      </c>
      <c r="G421">
        <v>6410.1323000000002</v>
      </c>
    </row>
    <row r="422" spans="1:7" x14ac:dyDescent="0.2">
      <c r="A422" t="s">
        <v>509</v>
      </c>
      <c r="B422">
        <v>672111</v>
      </c>
      <c r="C422">
        <v>21704</v>
      </c>
      <c r="D422">
        <v>81270991</v>
      </c>
      <c r="E422">
        <v>120.919</v>
      </c>
      <c r="F422">
        <v>3.2292000000000001</v>
      </c>
      <c r="G422">
        <v>3744.5167000000001</v>
      </c>
    </row>
    <row r="423" spans="1:7" x14ac:dyDescent="0.2">
      <c r="A423" t="s">
        <v>510</v>
      </c>
      <c r="B423">
        <v>680334</v>
      </c>
      <c r="C423">
        <v>20606</v>
      </c>
      <c r="D423">
        <v>77198012</v>
      </c>
      <c r="E423">
        <v>117.1722</v>
      </c>
      <c r="F423">
        <v>3.1284000000000001</v>
      </c>
      <c r="G423">
        <v>3745.4267</v>
      </c>
    </row>
    <row r="424" spans="1:7" x14ac:dyDescent="0.2">
      <c r="A424" t="s">
        <v>511</v>
      </c>
      <c r="B424">
        <v>690272</v>
      </c>
      <c r="C424">
        <v>22039</v>
      </c>
      <c r="D424">
        <v>77601494</v>
      </c>
      <c r="E424">
        <v>115.5669</v>
      </c>
      <c r="F424">
        <v>3.1501999999999999</v>
      </c>
      <c r="G424">
        <v>3668.5962</v>
      </c>
    </row>
    <row r="425" spans="1:7" x14ac:dyDescent="0.2">
      <c r="A425" t="s">
        <v>512</v>
      </c>
      <c r="B425">
        <v>699001</v>
      </c>
      <c r="C425">
        <v>20527</v>
      </c>
      <c r="D425">
        <v>78095228</v>
      </c>
      <c r="E425">
        <v>114.5872</v>
      </c>
      <c r="F425">
        <v>3.0956999999999999</v>
      </c>
      <c r="G425">
        <v>3701.4670999999998</v>
      </c>
    </row>
    <row r="426" spans="1:7" x14ac:dyDescent="0.2">
      <c r="A426" t="s">
        <v>513</v>
      </c>
      <c r="B426">
        <v>703306</v>
      </c>
      <c r="C426">
        <v>23608</v>
      </c>
      <c r="D426">
        <v>83844991</v>
      </c>
      <c r="E426">
        <v>114.22629999999999</v>
      </c>
      <c r="F426">
        <v>3.1295999999999999</v>
      </c>
      <c r="G426">
        <v>3649.9162000000001</v>
      </c>
    </row>
    <row r="427" spans="1:7" x14ac:dyDescent="0.2">
      <c r="A427" t="s">
        <v>514</v>
      </c>
      <c r="B427">
        <v>712480</v>
      </c>
      <c r="C427">
        <v>20243</v>
      </c>
      <c r="D427">
        <v>80020879</v>
      </c>
      <c r="E427">
        <v>113.9237</v>
      </c>
      <c r="F427">
        <v>3.0808</v>
      </c>
      <c r="G427">
        <v>3697.9135000000001</v>
      </c>
    </row>
    <row r="428" spans="1:7" x14ac:dyDescent="0.2">
      <c r="A428" t="s">
        <v>515</v>
      </c>
      <c r="B428">
        <v>723230</v>
      </c>
      <c r="C428">
        <v>24269</v>
      </c>
      <c r="D428">
        <v>90507648</v>
      </c>
      <c r="E428">
        <v>117.14830000000001</v>
      </c>
      <c r="F428">
        <v>3.1236000000000002</v>
      </c>
      <c r="G428">
        <v>3750.4794000000002</v>
      </c>
    </row>
    <row r="429" spans="1:7" x14ac:dyDescent="0.2">
      <c r="A429" t="s">
        <v>516</v>
      </c>
      <c r="B429">
        <v>733003</v>
      </c>
      <c r="C429">
        <v>21394</v>
      </c>
      <c r="D429">
        <v>85959048</v>
      </c>
      <c r="E429">
        <v>118.49939999999999</v>
      </c>
      <c r="F429">
        <v>3.1168</v>
      </c>
      <c r="G429">
        <v>3802.0038</v>
      </c>
    </row>
    <row r="430" spans="1:7" x14ac:dyDescent="0.2">
      <c r="A430" t="s">
        <v>517</v>
      </c>
      <c r="B430">
        <v>737262</v>
      </c>
      <c r="C430">
        <v>23974</v>
      </c>
      <c r="D430">
        <v>93237209</v>
      </c>
      <c r="E430">
        <v>120.3468</v>
      </c>
      <c r="F430">
        <v>3.0929000000000002</v>
      </c>
      <c r="G430">
        <v>3891.0189999999998</v>
      </c>
    </row>
    <row r="431" spans="1:7" x14ac:dyDescent="0.2">
      <c r="A431" t="s">
        <v>518</v>
      </c>
      <c r="B431">
        <v>746395</v>
      </c>
      <c r="C431">
        <v>23308</v>
      </c>
      <c r="D431">
        <v>91517759</v>
      </c>
      <c r="E431">
        <v>122.8691</v>
      </c>
      <c r="F431">
        <v>3.1615000000000002</v>
      </c>
      <c r="G431">
        <v>3886.4023000000002</v>
      </c>
    </row>
    <row r="432" spans="1:7" x14ac:dyDescent="0.2">
      <c r="A432" t="s">
        <v>519</v>
      </c>
      <c r="B432">
        <v>756662</v>
      </c>
      <c r="C432">
        <v>24918</v>
      </c>
      <c r="D432">
        <v>97001334</v>
      </c>
      <c r="E432">
        <v>123.6716</v>
      </c>
      <c r="F432">
        <v>3.1478000000000002</v>
      </c>
      <c r="G432">
        <v>3928.8346000000001</v>
      </c>
    </row>
    <row r="433" spans="1:7" x14ac:dyDescent="0.2">
      <c r="A433" t="s">
        <v>520</v>
      </c>
      <c r="B433">
        <v>763877</v>
      </c>
      <c r="C433">
        <v>23097</v>
      </c>
      <c r="D433">
        <v>99855394</v>
      </c>
      <c r="E433">
        <v>127.0262</v>
      </c>
      <c r="F433">
        <v>3.1720999999999999</v>
      </c>
      <c r="G433">
        <v>4004.4461000000001</v>
      </c>
    </row>
    <row r="434" spans="1:7" x14ac:dyDescent="0.2">
      <c r="A434" t="s">
        <v>521</v>
      </c>
      <c r="B434">
        <v>765862</v>
      </c>
      <c r="C434">
        <v>24447</v>
      </c>
      <c r="D434">
        <v>109528293</v>
      </c>
      <c r="E434">
        <v>131.19999999999999</v>
      </c>
      <c r="F434">
        <v>3.1577999999999999</v>
      </c>
      <c r="G434">
        <v>4154.7748000000001</v>
      </c>
    </row>
    <row r="435" spans="1:7" x14ac:dyDescent="0.2">
      <c r="A435" t="s">
        <v>522</v>
      </c>
      <c r="B435">
        <v>769796</v>
      </c>
      <c r="C435">
        <v>23074</v>
      </c>
      <c r="D435">
        <v>108338809</v>
      </c>
      <c r="E435">
        <v>135.69929999999999</v>
      </c>
      <c r="F435">
        <v>3.1259999999999999</v>
      </c>
      <c r="G435">
        <v>4341.0214999999998</v>
      </c>
    </row>
    <row r="436" spans="1:7" x14ac:dyDescent="0.2">
      <c r="A436" t="s">
        <v>523</v>
      </c>
      <c r="B436">
        <v>770189</v>
      </c>
      <c r="C436">
        <v>25604</v>
      </c>
      <c r="D436">
        <v>114407400</v>
      </c>
      <c r="E436">
        <v>140.77160000000001</v>
      </c>
      <c r="F436">
        <v>3.1345000000000001</v>
      </c>
      <c r="G436">
        <v>4490.9677000000001</v>
      </c>
    </row>
    <row r="437" spans="1:7" x14ac:dyDescent="0.2">
      <c r="A437" t="s">
        <v>524</v>
      </c>
      <c r="B437">
        <v>785496</v>
      </c>
      <c r="C437">
        <v>23637</v>
      </c>
      <c r="D437">
        <v>116102010</v>
      </c>
      <c r="E437">
        <v>145.04259999999999</v>
      </c>
      <c r="F437">
        <v>3.1301000000000001</v>
      </c>
      <c r="G437">
        <v>4633.8077999999996</v>
      </c>
    </row>
    <row r="438" spans="1:7" x14ac:dyDescent="0.2">
      <c r="A438" t="s">
        <v>525</v>
      </c>
      <c r="B438">
        <v>781444</v>
      </c>
      <c r="C438">
        <v>23289</v>
      </c>
      <c r="D438">
        <v>119617897</v>
      </c>
      <c r="E438">
        <v>147.56270000000001</v>
      </c>
      <c r="F438">
        <v>3.0771000000000002</v>
      </c>
      <c r="G438">
        <v>4795.47</v>
      </c>
    </row>
    <row r="439" spans="1:7" x14ac:dyDescent="0.2">
      <c r="A439" t="s">
        <v>526</v>
      </c>
      <c r="B439">
        <v>778344</v>
      </c>
      <c r="C439">
        <v>21782</v>
      </c>
      <c r="D439">
        <v>108352572</v>
      </c>
      <c r="E439">
        <v>147.16220000000001</v>
      </c>
      <c r="F439">
        <v>3.0272000000000001</v>
      </c>
      <c r="G439">
        <v>4861.3100999999997</v>
      </c>
    </row>
    <row r="440" spans="1:7" x14ac:dyDescent="0.2">
      <c r="A440" t="s">
        <v>527</v>
      </c>
      <c r="B440">
        <v>781150</v>
      </c>
      <c r="C440">
        <v>25636</v>
      </c>
      <c r="D440">
        <v>120039791</v>
      </c>
      <c r="E440">
        <v>148.4478</v>
      </c>
      <c r="F440">
        <v>3.0175999999999998</v>
      </c>
      <c r="G440">
        <v>4919.3617999999997</v>
      </c>
    </row>
    <row r="441" spans="1:7" x14ac:dyDescent="0.2">
      <c r="A441" t="s">
        <v>528</v>
      </c>
      <c r="B441">
        <v>782468</v>
      </c>
      <c r="C441">
        <v>22879</v>
      </c>
      <c r="D441">
        <v>119882891</v>
      </c>
      <c r="E441">
        <v>149.8022</v>
      </c>
      <c r="F441">
        <v>2.9963000000000002</v>
      </c>
      <c r="G441">
        <v>4999.6063000000004</v>
      </c>
    </row>
    <row r="442" spans="1:7" x14ac:dyDescent="0.2">
      <c r="A442" t="s">
        <v>529</v>
      </c>
      <c r="B442">
        <v>777454</v>
      </c>
      <c r="C442">
        <v>25532</v>
      </c>
      <c r="D442">
        <v>139006967</v>
      </c>
      <c r="E442">
        <v>156.20939999999999</v>
      </c>
      <c r="F442">
        <v>3.0720000000000001</v>
      </c>
      <c r="G442">
        <v>5084.9139999999998</v>
      </c>
    </row>
    <row r="443" spans="1:7" x14ac:dyDescent="0.2">
      <c r="A443" t="s">
        <v>530</v>
      </c>
      <c r="B443">
        <v>76</v>
      </c>
      <c r="C443">
        <v>1</v>
      </c>
      <c r="D443">
        <v>3232</v>
      </c>
      <c r="E443">
        <v>42.526299999999999</v>
      </c>
      <c r="F443">
        <v>1.3158000000000001</v>
      </c>
      <c r="G443">
        <v>3232</v>
      </c>
    </row>
    <row r="444" spans="1:7" x14ac:dyDescent="0.2">
      <c r="A444" t="s">
        <v>531</v>
      </c>
      <c r="B444">
        <v>73</v>
      </c>
      <c r="C444">
        <v>1</v>
      </c>
      <c r="D444">
        <v>5241</v>
      </c>
      <c r="E444">
        <v>56.8658</v>
      </c>
      <c r="F444">
        <v>1.3423</v>
      </c>
      <c r="G444">
        <v>4236.5</v>
      </c>
    </row>
    <row r="445" spans="1:7" x14ac:dyDescent="0.2">
      <c r="A445" t="s">
        <v>532</v>
      </c>
      <c r="B445">
        <v>70</v>
      </c>
      <c r="C445">
        <v>9</v>
      </c>
      <c r="D445">
        <v>19986</v>
      </c>
      <c r="E445">
        <v>129.94980000000001</v>
      </c>
      <c r="F445">
        <v>5.0228000000000002</v>
      </c>
      <c r="G445">
        <v>2587.1817999999998</v>
      </c>
    </row>
    <row r="446" spans="1:7" x14ac:dyDescent="0.2">
      <c r="A446" t="s">
        <v>533</v>
      </c>
      <c r="B446">
        <v>70</v>
      </c>
      <c r="C446">
        <v>0</v>
      </c>
      <c r="D446">
        <v>0</v>
      </c>
      <c r="E446">
        <v>98.474000000000004</v>
      </c>
      <c r="F446">
        <v>3.8062</v>
      </c>
      <c r="G446">
        <v>2587.1817999999998</v>
      </c>
    </row>
    <row r="447" spans="1:7" x14ac:dyDescent="0.2">
      <c r="A447" t="s">
        <v>534</v>
      </c>
      <c r="B447">
        <v>68</v>
      </c>
      <c r="C447">
        <v>2</v>
      </c>
      <c r="D447">
        <v>5593</v>
      </c>
      <c r="E447">
        <v>109.6797</v>
      </c>
      <c r="F447">
        <v>4.2705000000000002</v>
      </c>
      <c r="G447">
        <v>2568.3332999999998</v>
      </c>
    </row>
    <row r="448" spans="1:7" x14ac:dyDescent="0.2">
      <c r="A448" t="s">
        <v>535</v>
      </c>
      <c r="B448">
        <v>66</v>
      </c>
      <c r="C448">
        <v>1</v>
      </c>
      <c r="D448">
        <v>629</v>
      </c>
      <c r="E448">
        <v>95.649600000000007</v>
      </c>
      <c r="F448">
        <v>4.3795999999999999</v>
      </c>
      <c r="G448">
        <v>2184</v>
      </c>
    </row>
    <row r="449" spans="1:7" x14ac:dyDescent="0.2">
      <c r="A449" t="s">
        <v>536</v>
      </c>
      <c r="B449">
        <v>64</v>
      </c>
      <c r="C449">
        <v>3</v>
      </c>
      <c r="D449">
        <v>2201</v>
      </c>
      <c r="E449">
        <v>31.429099999999998</v>
      </c>
      <c r="F449">
        <v>2.2387999999999999</v>
      </c>
      <c r="G449">
        <v>1403.8333</v>
      </c>
    </row>
    <row r="450" spans="1:7" x14ac:dyDescent="0.2">
      <c r="A450" t="s">
        <v>537</v>
      </c>
      <c r="B450">
        <v>69</v>
      </c>
      <c r="C450">
        <v>2</v>
      </c>
      <c r="D450">
        <v>1894</v>
      </c>
      <c r="E450">
        <v>38.6404</v>
      </c>
      <c r="F450">
        <v>2.9963000000000002</v>
      </c>
      <c r="G450">
        <v>1289.625</v>
      </c>
    </row>
    <row r="451" spans="1:7" x14ac:dyDescent="0.2">
      <c r="A451" t="s">
        <v>538</v>
      </c>
      <c r="B451">
        <v>78</v>
      </c>
      <c r="C451">
        <v>3</v>
      </c>
      <c r="D451">
        <v>16026</v>
      </c>
      <c r="E451">
        <v>74.909700000000001</v>
      </c>
      <c r="F451">
        <v>3.2490999999999999</v>
      </c>
      <c r="G451">
        <v>2305.5556000000001</v>
      </c>
    </row>
    <row r="452" spans="1:7" x14ac:dyDescent="0.2">
      <c r="A452" t="s">
        <v>539</v>
      </c>
      <c r="B452">
        <v>76</v>
      </c>
      <c r="C452">
        <v>0</v>
      </c>
      <c r="D452">
        <v>0</v>
      </c>
      <c r="E452">
        <v>70.108000000000004</v>
      </c>
      <c r="F452">
        <v>2.7875000000000001</v>
      </c>
      <c r="G452">
        <v>2515.125</v>
      </c>
    </row>
    <row r="453" spans="1:7" x14ac:dyDescent="0.2">
      <c r="A453" t="s">
        <v>540</v>
      </c>
      <c r="B453">
        <v>81</v>
      </c>
      <c r="C453">
        <v>12</v>
      </c>
      <c r="D453">
        <v>99428</v>
      </c>
      <c r="E453">
        <v>386.01319999999998</v>
      </c>
      <c r="F453">
        <v>5.5921000000000003</v>
      </c>
      <c r="G453">
        <v>6902.8235000000004</v>
      </c>
    </row>
    <row r="454" spans="1:7" x14ac:dyDescent="0.2">
      <c r="A454" t="s">
        <v>541</v>
      </c>
      <c r="B454">
        <v>89</v>
      </c>
      <c r="C454">
        <v>1</v>
      </c>
      <c r="D454">
        <v>12011</v>
      </c>
      <c r="E454">
        <v>393.41050000000001</v>
      </c>
      <c r="F454">
        <v>4.9382999999999999</v>
      </c>
      <c r="G454">
        <v>7966.5625</v>
      </c>
    </row>
    <row r="455" spans="1:7" x14ac:dyDescent="0.2">
      <c r="A455" t="s">
        <v>542</v>
      </c>
      <c r="B455">
        <v>83</v>
      </c>
      <c r="C455">
        <v>2</v>
      </c>
      <c r="D455">
        <v>5466</v>
      </c>
      <c r="E455">
        <v>355.33429999999998</v>
      </c>
      <c r="F455">
        <v>4.5593000000000004</v>
      </c>
      <c r="G455">
        <v>7793.6666999999998</v>
      </c>
    </row>
    <row r="456" spans="1:7" x14ac:dyDescent="0.2">
      <c r="A456" t="s">
        <v>543</v>
      </c>
      <c r="B456">
        <v>84</v>
      </c>
      <c r="C456">
        <v>1</v>
      </c>
      <c r="D456">
        <v>3567</v>
      </c>
      <c r="E456">
        <v>357.4837</v>
      </c>
      <c r="F456">
        <v>4.7477999999999998</v>
      </c>
      <c r="G456">
        <v>7529.5</v>
      </c>
    </row>
    <row r="457" spans="1:7" x14ac:dyDescent="0.2">
      <c r="A457" t="s">
        <v>544</v>
      </c>
      <c r="B457">
        <v>87</v>
      </c>
      <c r="C457">
        <v>3</v>
      </c>
      <c r="D457">
        <v>14666</v>
      </c>
      <c r="E457">
        <v>104.1108</v>
      </c>
      <c r="F457">
        <v>2.0407999999999999</v>
      </c>
      <c r="G457">
        <v>5101.4286000000002</v>
      </c>
    </row>
    <row r="458" spans="1:7" x14ac:dyDescent="0.2">
      <c r="A458" t="s">
        <v>545</v>
      </c>
      <c r="B458">
        <v>94</v>
      </c>
      <c r="C458">
        <v>3</v>
      </c>
      <c r="D458">
        <v>5814</v>
      </c>
      <c r="E458">
        <v>84.807500000000005</v>
      </c>
      <c r="F458">
        <v>2.5861999999999998</v>
      </c>
      <c r="G458">
        <v>3279.2222000000002</v>
      </c>
    </row>
    <row r="459" spans="1:7" x14ac:dyDescent="0.2">
      <c r="A459" t="s">
        <v>546</v>
      </c>
      <c r="B459">
        <v>93</v>
      </c>
      <c r="C459">
        <v>1</v>
      </c>
      <c r="D459">
        <v>21132</v>
      </c>
      <c r="E459">
        <v>126.1983</v>
      </c>
      <c r="F459">
        <v>2.2345999999999999</v>
      </c>
      <c r="G459">
        <v>5647.375</v>
      </c>
    </row>
    <row r="460" spans="1:7" x14ac:dyDescent="0.2">
      <c r="A460" t="s">
        <v>547</v>
      </c>
      <c r="B460">
        <v>93</v>
      </c>
      <c r="C460">
        <v>0</v>
      </c>
      <c r="D460">
        <v>0</v>
      </c>
      <c r="E460">
        <v>113.38420000000001</v>
      </c>
      <c r="F460">
        <v>1.9074</v>
      </c>
      <c r="G460">
        <v>5944.5713999999998</v>
      </c>
    </row>
    <row r="461" spans="1:7" x14ac:dyDescent="0.2">
      <c r="A461" t="s">
        <v>548</v>
      </c>
      <c r="B461">
        <v>89</v>
      </c>
      <c r="C461">
        <v>1</v>
      </c>
      <c r="D461">
        <v>2377</v>
      </c>
      <c r="E461">
        <v>79.466099999999997</v>
      </c>
      <c r="F461">
        <v>1.355</v>
      </c>
      <c r="G461">
        <v>5864.6</v>
      </c>
    </row>
    <row r="462" spans="1:7" x14ac:dyDescent="0.2">
      <c r="A462" t="s">
        <v>549</v>
      </c>
      <c r="B462">
        <v>85</v>
      </c>
      <c r="C462">
        <v>1</v>
      </c>
      <c r="D462">
        <v>2350</v>
      </c>
      <c r="E462">
        <v>71.830600000000004</v>
      </c>
      <c r="F462">
        <v>0.83330000000000004</v>
      </c>
      <c r="G462">
        <v>8619.6666999999998</v>
      </c>
    </row>
    <row r="463" spans="1:7" x14ac:dyDescent="0.2">
      <c r="A463" t="s">
        <v>550</v>
      </c>
      <c r="B463">
        <v>82</v>
      </c>
      <c r="C463">
        <v>1</v>
      </c>
      <c r="D463">
        <v>12910</v>
      </c>
      <c r="E463">
        <v>50.535800000000002</v>
      </c>
      <c r="F463">
        <v>0.85960000000000003</v>
      </c>
      <c r="G463">
        <v>5879</v>
      </c>
    </row>
    <row r="464" spans="1:7" x14ac:dyDescent="0.2">
      <c r="A464" t="s">
        <v>551</v>
      </c>
      <c r="B464">
        <v>557</v>
      </c>
      <c r="C464">
        <v>26</v>
      </c>
      <c r="D464">
        <v>68361</v>
      </c>
      <c r="E464">
        <v>122.7307</v>
      </c>
      <c r="F464">
        <v>4.6679000000000004</v>
      </c>
      <c r="G464">
        <v>2629.2692000000002</v>
      </c>
    </row>
    <row r="465" spans="1:7" x14ac:dyDescent="0.2">
      <c r="A465" t="s">
        <v>552</v>
      </c>
      <c r="B465">
        <v>535</v>
      </c>
      <c r="C465">
        <v>37</v>
      </c>
      <c r="D465">
        <v>83883</v>
      </c>
      <c r="E465">
        <v>139.41759999999999</v>
      </c>
      <c r="F465">
        <v>5.7691999999999997</v>
      </c>
      <c r="G465">
        <v>2416.5713999999998</v>
      </c>
    </row>
    <row r="466" spans="1:7" x14ac:dyDescent="0.2">
      <c r="A466" t="s">
        <v>553</v>
      </c>
      <c r="B466">
        <v>517</v>
      </c>
      <c r="C466">
        <v>26</v>
      </c>
      <c r="D466">
        <v>93765</v>
      </c>
      <c r="E466">
        <v>152.8956</v>
      </c>
      <c r="F466">
        <v>5.5313999999999997</v>
      </c>
      <c r="G466">
        <v>2764.1460999999999</v>
      </c>
    </row>
    <row r="467" spans="1:7" x14ac:dyDescent="0.2">
      <c r="A467" t="s">
        <v>554</v>
      </c>
      <c r="B467">
        <v>496</v>
      </c>
      <c r="C467">
        <v>16</v>
      </c>
      <c r="D467">
        <v>233308</v>
      </c>
      <c r="E467">
        <v>227.70400000000001</v>
      </c>
      <c r="F467">
        <v>4.9881000000000002</v>
      </c>
      <c r="G467">
        <v>4564.9237999999996</v>
      </c>
    </row>
    <row r="468" spans="1:7" x14ac:dyDescent="0.2">
      <c r="A468" t="s">
        <v>555</v>
      </c>
      <c r="B468">
        <v>486</v>
      </c>
      <c r="C468">
        <v>25</v>
      </c>
      <c r="D468">
        <v>110370</v>
      </c>
      <c r="E468">
        <v>256.30579999999998</v>
      </c>
      <c r="F468">
        <v>5.1131000000000002</v>
      </c>
      <c r="G468">
        <v>5012.75</v>
      </c>
    </row>
    <row r="469" spans="1:7" x14ac:dyDescent="0.2">
      <c r="A469" t="s">
        <v>556</v>
      </c>
      <c r="B469">
        <v>461</v>
      </c>
      <c r="C469">
        <v>21</v>
      </c>
      <c r="D469">
        <v>63516</v>
      </c>
      <c r="E469">
        <v>255.59129999999999</v>
      </c>
      <c r="F469">
        <v>4.4897999999999998</v>
      </c>
      <c r="G469">
        <v>5692.7159000000001</v>
      </c>
    </row>
    <row r="470" spans="1:7" x14ac:dyDescent="0.2">
      <c r="A470" t="s">
        <v>557</v>
      </c>
      <c r="B470">
        <v>443</v>
      </c>
      <c r="C470">
        <v>19</v>
      </c>
      <c r="D470">
        <v>50962</v>
      </c>
      <c r="E470">
        <v>242.9247</v>
      </c>
      <c r="F470">
        <v>4.2948000000000004</v>
      </c>
      <c r="G470">
        <v>5656.2469000000001</v>
      </c>
    </row>
    <row r="471" spans="1:7" x14ac:dyDescent="0.2">
      <c r="A471" t="s">
        <v>558</v>
      </c>
      <c r="B471">
        <v>416</v>
      </c>
      <c r="C471">
        <v>14</v>
      </c>
      <c r="D471">
        <v>187723</v>
      </c>
      <c r="E471">
        <v>228.44460000000001</v>
      </c>
      <c r="F471">
        <v>4.3742999999999999</v>
      </c>
      <c r="G471">
        <v>5222.4177</v>
      </c>
    </row>
    <row r="472" spans="1:7" x14ac:dyDescent="0.2">
      <c r="A472" t="s">
        <v>559</v>
      </c>
      <c r="B472">
        <v>395</v>
      </c>
      <c r="C472">
        <v>17</v>
      </c>
      <c r="D472">
        <v>74986</v>
      </c>
      <c r="E472">
        <v>219.9341</v>
      </c>
      <c r="F472">
        <v>4.1398999999999999</v>
      </c>
      <c r="G472">
        <v>5312.4930000000004</v>
      </c>
    </row>
    <row r="473" spans="1:7" x14ac:dyDescent="0.2">
      <c r="A473" t="s">
        <v>560</v>
      </c>
      <c r="B473">
        <v>371</v>
      </c>
      <c r="C473">
        <v>23</v>
      </c>
      <c r="D473">
        <v>95293</v>
      </c>
      <c r="E473">
        <v>251.67019999999999</v>
      </c>
      <c r="F473">
        <v>4.4923000000000002</v>
      </c>
      <c r="G473">
        <v>5602.2466000000004</v>
      </c>
    </row>
    <row r="474" spans="1:7" x14ac:dyDescent="0.2">
      <c r="A474" t="s">
        <v>561</v>
      </c>
      <c r="B474">
        <v>355</v>
      </c>
      <c r="C474">
        <v>9</v>
      </c>
      <c r="D474">
        <v>26291</v>
      </c>
      <c r="E474">
        <v>250.02799999999999</v>
      </c>
      <c r="F474">
        <v>4.0989000000000004</v>
      </c>
      <c r="G474">
        <v>6099.8888999999999</v>
      </c>
    </row>
    <row r="475" spans="1:7" x14ac:dyDescent="0.2">
      <c r="A475" t="s">
        <v>562</v>
      </c>
      <c r="B475">
        <v>336</v>
      </c>
      <c r="C475">
        <v>11</v>
      </c>
      <c r="D475">
        <v>25981</v>
      </c>
      <c r="E475">
        <v>152.74610000000001</v>
      </c>
      <c r="F475">
        <v>4.1181000000000001</v>
      </c>
      <c r="G475">
        <v>3709.1833000000001</v>
      </c>
    </row>
    <row r="476" spans="1:7" x14ac:dyDescent="0.2">
      <c r="A476" t="s">
        <v>563</v>
      </c>
      <c r="B476">
        <v>324</v>
      </c>
      <c r="C476">
        <v>8</v>
      </c>
      <c r="D476">
        <v>42371</v>
      </c>
      <c r="E476">
        <v>137.03899999999999</v>
      </c>
      <c r="F476">
        <v>3.6797</v>
      </c>
      <c r="G476">
        <v>3724.2352999999998</v>
      </c>
    </row>
    <row r="477" spans="1:7" x14ac:dyDescent="0.2">
      <c r="A477" t="s">
        <v>564</v>
      </c>
      <c r="B477">
        <v>308</v>
      </c>
      <c r="C477">
        <v>20</v>
      </c>
      <c r="D477">
        <v>82373</v>
      </c>
      <c r="E477">
        <v>133.7989</v>
      </c>
      <c r="F477">
        <v>3.6280999999999999</v>
      </c>
      <c r="G477">
        <v>3687.8332999999998</v>
      </c>
    </row>
    <row r="478" spans="1:7" x14ac:dyDescent="0.2">
      <c r="A478" t="s">
        <v>565</v>
      </c>
      <c r="B478">
        <v>301</v>
      </c>
      <c r="C478">
        <v>13</v>
      </c>
      <c r="D478">
        <v>215716</v>
      </c>
      <c r="E478">
        <v>288.7636</v>
      </c>
      <c r="F478">
        <v>4.0976999999999997</v>
      </c>
      <c r="G478">
        <v>7046.9422999999997</v>
      </c>
    </row>
    <row r="479" spans="1:7" x14ac:dyDescent="0.2">
      <c r="A479" t="s">
        <v>566</v>
      </c>
      <c r="B479">
        <v>312</v>
      </c>
      <c r="C479">
        <v>14</v>
      </c>
      <c r="D479">
        <v>180358</v>
      </c>
      <c r="E479">
        <v>418.32769999999999</v>
      </c>
      <c r="F479">
        <v>4.4177</v>
      </c>
      <c r="G479">
        <v>9469.4182000000001</v>
      </c>
    </row>
    <row r="480" spans="1:7" x14ac:dyDescent="0.2">
      <c r="A480" t="s">
        <v>567</v>
      </c>
      <c r="B480">
        <v>298</v>
      </c>
      <c r="C480">
        <v>15</v>
      </c>
      <c r="D480">
        <v>283941</v>
      </c>
      <c r="E480">
        <v>625.42079999999999</v>
      </c>
      <c r="F480">
        <v>5.0861000000000001</v>
      </c>
      <c r="G480">
        <v>12296.580599999999</v>
      </c>
    </row>
    <row r="481" spans="1:7" x14ac:dyDescent="0.2">
      <c r="A481" t="s">
        <v>568</v>
      </c>
      <c r="B481">
        <v>288</v>
      </c>
      <c r="C481">
        <v>10</v>
      </c>
      <c r="D481">
        <v>44425</v>
      </c>
      <c r="E481">
        <v>604.20349999999996</v>
      </c>
      <c r="F481">
        <v>4.3369</v>
      </c>
      <c r="G481">
        <v>13931.538500000001</v>
      </c>
    </row>
    <row r="482" spans="1:7" x14ac:dyDescent="0.2">
      <c r="A482" t="s">
        <v>569</v>
      </c>
      <c r="B482">
        <v>280</v>
      </c>
      <c r="C482">
        <v>9</v>
      </c>
      <c r="D482">
        <v>64402</v>
      </c>
      <c r="E482">
        <v>486.52460000000002</v>
      </c>
      <c r="F482">
        <v>4.0747</v>
      </c>
      <c r="G482">
        <v>11940.125</v>
      </c>
    </row>
    <row r="483" spans="1:7" x14ac:dyDescent="0.2">
      <c r="A483" t="s">
        <v>570</v>
      </c>
      <c r="B483">
        <v>272</v>
      </c>
      <c r="C483">
        <v>12</v>
      </c>
      <c r="D483">
        <v>115417</v>
      </c>
      <c r="E483">
        <v>446.5598</v>
      </c>
      <c r="F483">
        <v>4.0422000000000002</v>
      </c>
      <c r="G483">
        <v>11047.5</v>
      </c>
    </row>
    <row r="484" spans="1:7" x14ac:dyDescent="0.2">
      <c r="A484" t="s">
        <v>571</v>
      </c>
      <c r="B484">
        <v>259</v>
      </c>
      <c r="C484">
        <v>13</v>
      </c>
      <c r="D484">
        <v>53608</v>
      </c>
      <c r="E484">
        <v>252.82259999999999</v>
      </c>
      <c r="F484">
        <v>4.0035999999999996</v>
      </c>
      <c r="G484">
        <v>6314.8181999999997</v>
      </c>
    </row>
    <row r="485" spans="1:7" x14ac:dyDescent="0.2">
      <c r="A485" t="s">
        <v>572</v>
      </c>
      <c r="B485">
        <v>59286</v>
      </c>
      <c r="C485">
        <v>3487</v>
      </c>
      <c r="D485">
        <v>17002907</v>
      </c>
      <c r="E485">
        <v>286.7946</v>
      </c>
      <c r="F485">
        <v>5.8817000000000004</v>
      </c>
      <c r="G485">
        <v>4876.0846000000001</v>
      </c>
    </row>
    <row r="486" spans="1:7" x14ac:dyDescent="0.2">
      <c r="A486" t="s">
        <v>573</v>
      </c>
      <c r="B486">
        <v>58250</v>
      </c>
      <c r="C486">
        <v>3181</v>
      </c>
      <c r="D486">
        <v>16828315</v>
      </c>
      <c r="E486">
        <v>287.83710000000002</v>
      </c>
      <c r="F486">
        <v>5.6731999999999996</v>
      </c>
      <c r="G486">
        <v>5073.6686</v>
      </c>
    </row>
    <row r="487" spans="1:7" x14ac:dyDescent="0.2">
      <c r="A487" t="s">
        <v>574</v>
      </c>
      <c r="B487">
        <v>57569</v>
      </c>
      <c r="C487">
        <v>3427</v>
      </c>
      <c r="D487">
        <v>14144902</v>
      </c>
      <c r="E487">
        <v>273.98489999999998</v>
      </c>
      <c r="F487">
        <v>5.7651000000000003</v>
      </c>
      <c r="G487">
        <v>4752.4639999999999</v>
      </c>
    </row>
    <row r="488" spans="1:7" x14ac:dyDescent="0.2">
      <c r="A488" t="s">
        <v>575</v>
      </c>
      <c r="B488">
        <v>56932</v>
      </c>
      <c r="C488">
        <v>2473</v>
      </c>
      <c r="D488">
        <v>13182086</v>
      </c>
      <c r="E488">
        <v>263.57089999999999</v>
      </c>
      <c r="F488">
        <v>5.4164000000000003</v>
      </c>
      <c r="G488">
        <v>4866.1848</v>
      </c>
    </row>
    <row r="489" spans="1:7" x14ac:dyDescent="0.2">
      <c r="A489" t="s">
        <v>576</v>
      </c>
      <c r="B489">
        <v>56429</v>
      </c>
      <c r="C489">
        <v>2454</v>
      </c>
      <c r="D489">
        <v>14553661</v>
      </c>
      <c r="E489">
        <v>256.16969999999998</v>
      </c>
      <c r="F489">
        <v>5.0331999999999999</v>
      </c>
      <c r="G489">
        <v>5089.6370999999999</v>
      </c>
    </row>
    <row r="490" spans="1:7" x14ac:dyDescent="0.2">
      <c r="A490" t="s">
        <v>577</v>
      </c>
      <c r="B490">
        <v>56030</v>
      </c>
      <c r="C490">
        <v>2654</v>
      </c>
      <c r="D490">
        <v>13133404</v>
      </c>
      <c r="E490">
        <v>242.3954</v>
      </c>
      <c r="F490">
        <v>4.8502000000000001</v>
      </c>
      <c r="G490">
        <v>4997.6428999999998</v>
      </c>
    </row>
    <row r="491" spans="1:7" x14ac:dyDescent="0.2">
      <c r="A491" t="s">
        <v>578</v>
      </c>
      <c r="B491">
        <v>55461</v>
      </c>
      <c r="C491">
        <v>3094</v>
      </c>
      <c r="D491">
        <v>14896006</v>
      </c>
      <c r="E491">
        <v>248.00829999999999</v>
      </c>
      <c r="F491">
        <v>4.7476000000000003</v>
      </c>
      <c r="G491">
        <v>5223.9022999999997</v>
      </c>
    </row>
    <row r="492" spans="1:7" x14ac:dyDescent="0.2">
      <c r="A492" t="s">
        <v>579</v>
      </c>
      <c r="B492">
        <v>54973</v>
      </c>
      <c r="C492">
        <v>2427</v>
      </c>
      <c r="D492">
        <v>14384204</v>
      </c>
      <c r="E492">
        <v>255.5813</v>
      </c>
      <c r="F492">
        <v>4.7686999999999999</v>
      </c>
      <c r="G492">
        <v>5359.6081000000004</v>
      </c>
    </row>
    <row r="493" spans="1:7" x14ac:dyDescent="0.2">
      <c r="A493" t="s">
        <v>580</v>
      </c>
      <c r="B493">
        <v>54548</v>
      </c>
      <c r="C493">
        <v>2433</v>
      </c>
      <c r="D493">
        <v>14894896</v>
      </c>
      <c r="E493">
        <v>259.30040000000002</v>
      </c>
      <c r="F493">
        <v>4.7996999999999996</v>
      </c>
      <c r="G493">
        <v>5402.3859000000002</v>
      </c>
    </row>
    <row r="494" spans="1:7" x14ac:dyDescent="0.2">
      <c r="A494" t="s">
        <v>581</v>
      </c>
      <c r="B494">
        <v>54267</v>
      </c>
      <c r="C494">
        <v>2373</v>
      </c>
      <c r="D494">
        <v>12361264</v>
      </c>
      <c r="E494">
        <v>257.86380000000003</v>
      </c>
      <c r="F494">
        <v>4.7102000000000004</v>
      </c>
      <c r="G494">
        <v>5474.6170000000002</v>
      </c>
    </row>
    <row r="495" spans="1:7" x14ac:dyDescent="0.2">
      <c r="A495" t="s">
        <v>582</v>
      </c>
      <c r="B495">
        <v>53980</v>
      </c>
      <c r="C495">
        <v>2463</v>
      </c>
      <c r="D495">
        <v>13005495</v>
      </c>
      <c r="E495">
        <v>250.93610000000001</v>
      </c>
      <c r="F495">
        <v>4.4523999999999999</v>
      </c>
      <c r="G495">
        <v>5635.9178000000002</v>
      </c>
    </row>
    <row r="496" spans="1:7" x14ac:dyDescent="0.2">
      <c r="A496" t="s">
        <v>583</v>
      </c>
      <c r="B496">
        <v>54565</v>
      </c>
      <c r="C496">
        <v>2169</v>
      </c>
      <c r="D496">
        <v>14080571</v>
      </c>
      <c r="E496">
        <v>250.0102</v>
      </c>
      <c r="F496">
        <v>4.3421000000000003</v>
      </c>
      <c r="G496">
        <v>5757.8116</v>
      </c>
    </row>
    <row r="497" spans="1:7" x14ac:dyDescent="0.2">
      <c r="A497" t="s">
        <v>584</v>
      </c>
      <c r="B497">
        <v>54167</v>
      </c>
      <c r="C497">
        <v>2201</v>
      </c>
      <c r="D497">
        <v>14094082</v>
      </c>
      <c r="E497">
        <v>246.7585</v>
      </c>
      <c r="F497">
        <v>4.2427999999999999</v>
      </c>
      <c r="G497">
        <v>5815.9256999999998</v>
      </c>
    </row>
    <row r="498" spans="1:7" x14ac:dyDescent="0.2">
      <c r="A498" t="s">
        <v>585</v>
      </c>
      <c r="B498">
        <v>53963</v>
      </c>
      <c r="C498">
        <v>2320</v>
      </c>
      <c r="D498">
        <v>14175764</v>
      </c>
      <c r="E498">
        <v>255.47900000000001</v>
      </c>
      <c r="F498">
        <v>4.2243000000000004</v>
      </c>
      <c r="G498">
        <v>6047.8434999999999</v>
      </c>
    </row>
    <row r="499" spans="1:7" x14ac:dyDescent="0.2">
      <c r="A499" t="s">
        <v>586</v>
      </c>
      <c r="B499">
        <v>53888</v>
      </c>
      <c r="C499">
        <v>2520</v>
      </c>
      <c r="D499">
        <v>14999065</v>
      </c>
      <c r="E499">
        <v>264.79219999999998</v>
      </c>
      <c r="F499">
        <v>4.2523999999999997</v>
      </c>
      <c r="G499">
        <v>6226.8710000000001</v>
      </c>
    </row>
    <row r="500" spans="1:7" x14ac:dyDescent="0.2">
      <c r="A500" t="s">
        <v>587</v>
      </c>
      <c r="B500">
        <v>56986</v>
      </c>
      <c r="C500">
        <v>1928</v>
      </c>
      <c r="D500">
        <v>14109152</v>
      </c>
      <c r="E500">
        <v>261.99549999999999</v>
      </c>
      <c r="F500">
        <v>4.0953999999999997</v>
      </c>
      <c r="G500">
        <v>6397.3756999999996</v>
      </c>
    </row>
    <row r="501" spans="1:7" x14ac:dyDescent="0.2">
      <c r="A501" t="s">
        <v>588</v>
      </c>
      <c r="B501">
        <v>56138</v>
      </c>
      <c r="C501">
        <v>2036</v>
      </c>
      <c r="D501">
        <v>14243349</v>
      </c>
      <c r="E501">
        <v>260.33409999999998</v>
      </c>
      <c r="F501">
        <v>3.9842</v>
      </c>
      <c r="G501">
        <v>6534.2264999999998</v>
      </c>
    </row>
    <row r="502" spans="1:7" x14ac:dyDescent="0.2">
      <c r="A502" t="s">
        <v>589</v>
      </c>
      <c r="B502">
        <v>55743</v>
      </c>
      <c r="C502">
        <v>2101</v>
      </c>
      <c r="D502">
        <v>12855468</v>
      </c>
      <c r="E502">
        <v>252.32669999999999</v>
      </c>
      <c r="F502">
        <v>3.8540000000000001</v>
      </c>
      <c r="G502">
        <v>6547.1210000000001</v>
      </c>
    </row>
    <row r="503" spans="1:7" x14ac:dyDescent="0.2">
      <c r="A503" t="s">
        <v>590</v>
      </c>
      <c r="B503">
        <v>55860</v>
      </c>
      <c r="C503">
        <v>2386</v>
      </c>
      <c r="D503">
        <v>11987978</v>
      </c>
      <c r="E503">
        <v>236.71360000000001</v>
      </c>
      <c r="F503">
        <v>3.7606000000000002</v>
      </c>
      <c r="G503">
        <v>6294.6333999999997</v>
      </c>
    </row>
    <row r="504" spans="1:7" x14ac:dyDescent="0.2">
      <c r="A504" t="s">
        <v>591</v>
      </c>
      <c r="B504">
        <v>55641</v>
      </c>
      <c r="C504">
        <v>1764</v>
      </c>
      <c r="D504">
        <v>10945431</v>
      </c>
      <c r="E504">
        <v>223.9761</v>
      </c>
      <c r="F504">
        <v>3.7098</v>
      </c>
      <c r="G504">
        <v>6037.4353000000001</v>
      </c>
    </row>
    <row r="505" spans="1:7" x14ac:dyDescent="0.2">
      <c r="A505" t="s">
        <v>592</v>
      </c>
      <c r="B505">
        <v>54349</v>
      </c>
      <c r="C505">
        <v>2229</v>
      </c>
      <c r="D505">
        <v>14472019</v>
      </c>
      <c r="E505">
        <v>226.81630000000001</v>
      </c>
      <c r="F505">
        <v>3.8268</v>
      </c>
      <c r="G505">
        <v>5926.9925000000003</v>
      </c>
    </row>
  </sheetData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PurePremiumTrends</vt:lpstr>
      <vt:lpstr>PurePremiumData</vt:lpstr>
      <vt:lpstr>LossRatioData</vt:lpstr>
      <vt:lpstr>Graphs</vt:lpstr>
      <vt:lpstr>InputData</vt:lpstr>
      <vt:lpstr>Sheet5</vt:lpstr>
      <vt:lpstr>Cat</vt:lpstr>
      <vt:lpstr>Cat2</vt:lpstr>
      <vt:lpstr>Cat3</vt:lpstr>
      <vt:lpstr>Cat4</vt:lpstr>
      <vt:lpstr>F09116CA</vt:lpstr>
      <vt:lpstr>F09191CA</vt:lpstr>
      <vt:lpstr>F09191CB</vt:lpstr>
      <vt:lpstr>F09192CA</vt:lpstr>
      <vt:lpstr>F09192CB</vt:lpstr>
      <vt:lpstr>F09193CA</vt:lpstr>
      <vt:lpstr>F09193CB</vt:lpstr>
      <vt:lpstr>F09194CA</vt:lpstr>
      <vt:lpstr>F09194CB</vt:lpstr>
      <vt:lpstr>PIP</vt:lpstr>
      <vt:lpstr>State</vt:lpstr>
      <vt:lpstr>State2</vt:lpstr>
      <vt:lpstr>State3</vt:lpstr>
      <vt:lpstr>State4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Sobelman, Ari</cp:lastModifiedBy>
  <cp:lastPrinted>2006-04-03T15:49:17Z</cp:lastPrinted>
  <dcterms:created xsi:type="dcterms:W3CDTF">1996-10-14T23:33:28Z</dcterms:created>
  <dcterms:modified xsi:type="dcterms:W3CDTF">2024-08-12T16:33:30Z</dcterms:modified>
</cp:coreProperties>
</file>